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60" windowWidth="11355" windowHeight="8160" tabRatio="790" firstSheet="10" activeTab="15"/>
  </bookViews>
  <sheets>
    <sheet name="УСЗН" sheetId="1" r:id="rId1"/>
    <sheet name="Культура" sheetId="2" r:id="rId2"/>
    <sheet name="Физкультура" sheetId="3" r:id="rId3"/>
    <sheet name="Образование" sheetId="4" r:id="rId4"/>
    <sheet name="Молодежь" sheetId="5" r:id="rId5"/>
    <sheet name="ЗиГ" sheetId="6" r:id="rId6"/>
    <sheet name="КУМИ" sheetId="7" r:id="rId7"/>
    <sheet name="Финансовое урпавление" sheetId="8" r:id="rId8"/>
    <sheet name="Благоустройство" sheetId="9" r:id="rId9"/>
    <sheet name="Жизнедеятельность" sheetId="10" r:id="rId10"/>
    <sheet name="Реформирование" sheetId="11" r:id="rId11"/>
    <sheet name="Транспорт" sheetId="12" r:id="rId12"/>
    <sheet name="Архив" sheetId="13" r:id="rId13"/>
    <sheet name="предпринимательство" sheetId="14" r:id="rId14"/>
    <sheet name="информационное общество" sheetId="15" r:id="rId15"/>
    <sheet name="Обеспечение жильем" sheetId="16" r:id="rId16"/>
    <sheet name="Лист1" sheetId="17" r:id="rId17"/>
  </sheets>
  <definedNames>
    <definedName name="_xlnm._FilterDatabase" localSheetId="0" hidden="1">УСЗН!$A$1:$U$84</definedName>
    <definedName name="_xlnm.Print_Titles" localSheetId="8">Благоустройство!$2:$5</definedName>
    <definedName name="_xlnm.Print_Titles" localSheetId="9">Жизнедеятельность!$2:$5</definedName>
    <definedName name="_xlnm.Print_Titles" localSheetId="6">КУМИ!$2:$5</definedName>
    <definedName name="_xlnm.Print_Titles" localSheetId="4">Молодежь!$2:$5</definedName>
    <definedName name="_xlnm.Print_Titles" localSheetId="15">'Обеспечение жильем'!$1:$2</definedName>
    <definedName name="_xlnm.Print_Titles" localSheetId="3">Образование!$2:$5</definedName>
    <definedName name="_xlnm.Print_Titles" localSheetId="13">предпринимательство!$2:$5</definedName>
    <definedName name="_xlnm.Print_Titles" localSheetId="10">Реформирование!$2:$5</definedName>
    <definedName name="_xlnm.Print_Titles" localSheetId="11">Транспорт!$2:$5</definedName>
    <definedName name="_xlnm.Print_Titles" localSheetId="0">УСЗН!$2:$5</definedName>
    <definedName name="_xlnm.Print_Titles" localSheetId="2">Физкультура!$2:$5</definedName>
    <definedName name="_xlnm.Print_Area" localSheetId="8">Благоустройство!$A$1:$T$55</definedName>
    <definedName name="_xlnm.Print_Area" localSheetId="9">Жизнедеятельность!$A$1:$T$53</definedName>
    <definedName name="_xlnm.Print_Area" localSheetId="5">ЗиГ!$A$1:$T$24</definedName>
    <definedName name="_xlnm.Print_Area" localSheetId="14">'информационное общество'!$A$1:$T$27</definedName>
    <definedName name="_xlnm.Print_Area" localSheetId="1">Культура!$A$1:$T$21</definedName>
    <definedName name="_xlnm.Print_Area" localSheetId="6">КУМИ!$A$1:$T$49</definedName>
    <definedName name="_xlnm.Print_Area" localSheetId="4">Молодежь!$A$1:$S$48</definedName>
    <definedName name="_xlnm.Print_Area" localSheetId="15">'Обеспечение жильем'!$A$1:$T$33</definedName>
    <definedName name="_xlnm.Print_Area" localSheetId="3">Образование!$A$1:$Q$272</definedName>
    <definedName name="_xlnm.Print_Area" localSheetId="13">предпринимательство!$A$1:$S$33</definedName>
    <definedName name="_xlnm.Print_Area" localSheetId="10">Реформирование!$A$1:$T$83</definedName>
    <definedName name="_xlnm.Print_Area" localSheetId="11">Транспорт!$A$1:$U$70</definedName>
    <definedName name="_xlnm.Print_Area" localSheetId="0">УСЗН!$A$1:$T$110</definedName>
    <definedName name="_xlnm.Print_Area" localSheetId="2">Физкультура!$A$1:$T$36</definedName>
    <definedName name="_xlnm.Print_Area" localSheetId="7">'Финансовое урпавление'!$A$1:$T$32</definedName>
  </definedNames>
  <calcPr calcId="145621"/>
</workbook>
</file>

<file path=xl/calcChain.xml><?xml version="1.0" encoding="utf-8"?>
<calcChain xmlns="http://schemas.openxmlformats.org/spreadsheetml/2006/main">
  <c r="H11" i="15" l="1"/>
  <c r="H7" i="15" s="1"/>
  <c r="I11" i="15"/>
  <c r="I7" i="15" s="1"/>
  <c r="J11" i="15"/>
  <c r="J7" i="15" s="1"/>
  <c r="K11" i="15"/>
  <c r="K7" i="15" s="1"/>
  <c r="L11" i="15"/>
  <c r="L7" i="15" s="1"/>
  <c r="M11" i="15"/>
  <c r="M7" i="15" s="1"/>
  <c r="N11" i="15"/>
  <c r="N7" i="15" s="1"/>
  <c r="O11" i="15"/>
  <c r="O7" i="15" s="1"/>
  <c r="P11" i="15"/>
  <c r="P7" i="15" s="1"/>
  <c r="Q11" i="15"/>
  <c r="Q7" i="15" s="1"/>
  <c r="R11" i="15"/>
  <c r="R7" i="15" s="1"/>
  <c r="S11" i="15"/>
  <c r="S7" i="15" s="1"/>
  <c r="H16" i="15"/>
  <c r="I16" i="15"/>
  <c r="J16" i="15"/>
  <c r="K16" i="15"/>
  <c r="L16" i="15"/>
  <c r="M16" i="15"/>
  <c r="N16" i="15"/>
  <c r="O16" i="15"/>
  <c r="P16" i="15"/>
  <c r="Q16" i="15"/>
  <c r="R16" i="15"/>
  <c r="S16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O6" i="5"/>
  <c r="I8" i="5"/>
  <c r="I6" i="5" s="1"/>
  <c r="J8" i="5"/>
  <c r="O8" i="5"/>
  <c r="Q8" i="5"/>
  <c r="Q6" i="5" s="1"/>
  <c r="R8" i="5"/>
  <c r="S8" i="5"/>
  <c r="S6" i="5" s="1"/>
  <c r="M12" i="5"/>
  <c r="M8" i="5" s="1"/>
  <c r="L15" i="5"/>
  <c r="L18" i="5"/>
  <c r="N22" i="5"/>
  <c r="J23" i="5"/>
  <c r="K23" i="5"/>
  <c r="K8" i="5" s="1"/>
  <c r="K6" i="5" s="1"/>
  <c r="Q23" i="5"/>
  <c r="N24" i="5"/>
  <c r="P24" i="5" s="1"/>
  <c r="N30" i="5"/>
  <c r="P30" i="5" s="1"/>
  <c r="L31" i="5"/>
  <c r="N31" i="5" s="1"/>
  <c r="P31" i="5" s="1"/>
  <c r="L33" i="5"/>
  <c r="N33" i="5" s="1"/>
  <c r="I35" i="5"/>
  <c r="J35" i="5"/>
  <c r="K35" i="5"/>
  <c r="L35" i="5"/>
  <c r="M35" i="5"/>
  <c r="N35" i="5"/>
  <c r="O35" i="5"/>
  <c r="P35" i="5"/>
  <c r="Q35" i="5"/>
  <c r="R35" i="5"/>
  <c r="S35" i="5"/>
  <c r="H41" i="5"/>
  <c r="H6" i="5" s="1"/>
  <c r="I41" i="5"/>
  <c r="J41" i="5"/>
  <c r="K41" i="5"/>
  <c r="L41" i="5"/>
  <c r="M41" i="5"/>
  <c r="N41" i="5"/>
  <c r="O41" i="5"/>
  <c r="P41" i="5"/>
  <c r="Q41" i="5"/>
  <c r="R41" i="5"/>
  <c r="S41" i="5"/>
  <c r="P8" i="15" l="1"/>
  <c r="P6" i="15" s="1"/>
  <c r="L8" i="15"/>
  <c r="L6" i="15" s="1"/>
  <c r="H8" i="15"/>
  <c r="S8" i="15"/>
  <c r="S6" i="15" s="1"/>
  <c r="O8" i="15"/>
  <c r="O6" i="15" s="1"/>
  <c r="K8" i="15"/>
  <c r="K6" i="15" s="1"/>
  <c r="R8" i="15"/>
  <c r="N8" i="15"/>
  <c r="N6" i="15" s="1"/>
  <c r="J8" i="15"/>
  <c r="J6" i="15" s="1"/>
  <c r="Q8" i="15"/>
  <c r="Q6" i="15" s="1"/>
  <c r="M8" i="15"/>
  <c r="I8" i="15"/>
  <c r="I6" i="15" s="1"/>
  <c r="M6" i="15"/>
  <c r="H6" i="15"/>
  <c r="R6" i="15"/>
  <c r="Q10" i="15"/>
  <c r="M10" i="15"/>
  <c r="I10" i="15"/>
  <c r="P10" i="15"/>
  <c r="L10" i="15"/>
  <c r="H10" i="15"/>
  <c r="S10" i="15"/>
  <c r="O10" i="15"/>
  <c r="K10" i="15"/>
  <c r="R10" i="15"/>
  <c r="N10" i="15"/>
  <c r="J10" i="15"/>
  <c r="M6" i="5"/>
  <c r="J6" i="5"/>
  <c r="L8" i="5"/>
  <c r="L6" i="5" s="1"/>
  <c r="R6" i="5"/>
  <c r="N8" i="5"/>
  <c r="N6" i="5" s="1"/>
  <c r="P33" i="5"/>
  <c r="P8" i="5" s="1"/>
  <c r="P6" i="5" s="1"/>
  <c r="K6" i="16"/>
  <c r="H9" i="16"/>
  <c r="I10" i="16"/>
  <c r="I11" i="16"/>
  <c r="H13" i="16"/>
  <c r="I13" i="16" s="1"/>
  <c r="H14" i="16"/>
  <c r="I14" i="16" s="1"/>
  <c r="I15" i="16"/>
  <c r="K15" i="16"/>
  <c r="O15" i="16"/>
  <c r="Q15" i="16"/>
  <c r="R15" i="16"/>
  <c r="S15" i="16"/>
  <c r="H17" i="16"/>
  <c r="K17" i="16"/>
  <c r="R17" i="16"/>
  <c r="S17" i="16"/>
  <c r="I18" i="16"/>
  <c r="I19" i="16"/>
  <c r="J22" i="16"/>
  <c r="K22" i="16"/>
  <c r="L22" i="16"/>
  <c r="M22" i="16"/>
  <c r="N22" i="16"/>
  <c r="R22" i="16"/>
  <c r="S22" i="16"/>
  <c r="I23" i="16"/>
  <c r="I24" i="16"/>
  <c r="I25" i="16"/>
  <c r="I26" i="16"/>
  <c r="I9" i="16" l="1"/>
  <c r="I17" i="16"/>
  <c r="R8" i="16"/>
  <c r="R6" i="16" s="1"/>
  <c r="S8" i="16"/>
  <c r="S6" i="16" s="1"/>
  <c r="H12" i="16"/>
  <c r="S12" i="16"/>
  <c r="R12" i="16"/>
  <c r="S32" i="3" l="1"/>
  <c r="R32" i="3"/>
  <c r="Q32" i="3"/>
  <c r="P32" i="3"/>
  <c r="O32" i="3"/>
  <c r="N32" i="3"/>
  <c r="M32" i="3"/>
  <c r="L32" i="3"/>
  <c r="K32" i="3"/>
  <c r="J32" i="3"/>
  <c r="I32" i="3"/>
  <c r="H32" i="3"/>
  <c r="S31" i="3"/>
  <c r="S30" i="3"/>
  <c r="S29" i="3"/>
  <c r="L29" i="3"/>
  <c r="S28" i="3"/>
  <c r="L28" i="3"/>
  <c r="S27" i="3"/>
  <c r="L27" i="3"/>
  <c r="S26" i="3"/>
  <c r="L26" i="3"/>
  <c r="R25" i="3"/>
  <c r="S25" i="3" s="1"/>
  <c r="Q25" i="3"/>
  <c r="Q22" i="3" s="1"/>
  <c r="P25" i="3"/>
  <c r="O25" i="3"/>
  <c r="N25" i="3"/>
  <c r="M25" i="3"/>
  <c r="M22" i="3" s="1"/>
  <c r="K25" i="3"/>
  <c r="J25" i="3"/>
  <c r="J22" i="3" s="1"/>
  <c r="I25" i="3"/>
  <c r="I22" i="3" s="1"/>
  <c r="H25" i="3"/>
  <c r="L17" i="3"/>
  <c r="L15" i="3" s="1"/>
  <c r="S15" i="3"/>
  <c r="R15" i="3"/>
  <c r="Q15" i="3"/>
  <c r="P15" i="3"/>
  <c r="O15" i="3"/>
  <c r="M15" i="3"/>
  <c r="K15" i="3"/>
  <c r="J15" i="3"/>
  <c r="P14" i="3"/>
  <c r="P13" i="3"/>
  <c r="P12" i="3"/>
  <c r="P11" i="3"/>
  <c r="M9" i="3"/>
  <c r="O9" i="3" s="1"/>
  <c r="O8" i="3" s="1"/>
  <c r="L9" i="3"/>
  <c r="L8" i="3" s="1"/>
  <c r="S8" i="3"/>
  <c r="R8" i="3"/>
  <c r="Q8" i="3"/>
  <c r="K8" i="3"/>
  <c r="J8" i="3"/>
  <c r="I8" i="3"/>
  <c r="H8" i="3"/>
  <c r="Q6" i="3" l="1"/>
  <c r="P8" i="3"/>
  <c r="N22" i="3"/>
  <c r="J6" i="3"/>
  <c r="R22" i="3"/>
  <c r="R6" i="3" s="1"/>
  <c r="O22" i="3"/>
  <c r="O6" i="3" s="1"/>
  <c r="K22" i="3"/>
  <c r="K6" i="3" s="1"/>
  <c r="N9" i="3"/>
  <c r="N8" i="3" s="1"/>
  <c r="L25" i="3"/>
  <c r="L22" i="3" s="1"/>
  <c r="L6" i="3" s="1"/>
  <c r="H22" i="3"/>
  <c r="P22" i="3"/>
  <c r="P6" i="3" s="1"/>
  <c r="S22" i="3"/>
  <c r="S6" i="3" s="1"/>
  <c r="M8" i="3"/>
  <c r="M6" i="3" s="1"/>
  <c r="N17" i="3"/>
  <c r="N15" i="3" s="1"/>
  <c r="N6" i="3" l="1"/>
  <c r="H47" i="9" l="1"/>
  <c r="H46" i="9"/>
  <c r="S15" i="9"/>
  <c r="R15" i="9"/>
  <c r="Q15" i="9"/>
  <c r="P15" i="9"/>
  <c r="O15" i="9"/>
  <c r="N15" i="9"/>
  <c r="M15" i="9"/>
  <c r="L15" i="9"/>
  <c r="K15" i="9"/>
  <c r="J15" i="9"/>
  <c r="I15" i="9"/>
  <c r="H15" i="9"/>
  <c r="S14" i="9"/>
  <c r="R14" i="9"/>
  <c r="Q14" i="9"/>
  <c r="P14" i="9"/>
  <c r="O14" i="9"/>
  <c r="N14" i="9"/>
  <c r="M14" i="9"/>
  <c r="L14" i="9"/>
  <c r="K14" i="9"/>
  <c r="J14" i="9"/>
  <c r="I14" i="9"/>
  <c r="H14" i="9"/>
  <c r="S13" i="9"/>
  <c r="R13" i="9"/>
  <c r="Q13" i="9"/>
  <c r="P13" i="9"/>
  <c r="O13" i="9"/>
  <c r="N13" i="9"/>
  <c r="M13" i="9"/>
  <c r="L13" i="9"/>
  <c r="K13" i="9"/>
  <c r="J13" i="9"/>
  <c r="I13" i="9"/>
  <c r="H13" i="9"/>
  <c r="S12" i="9"/>
  <c r="R12" i="9"/>
  <c r="Q12" i="9"/>
  <c r="P12" i="9"/>
  <c r="O12" i="9"/>
  <c r="N12" i="9"/>
  <c r="M12" i="9"/>
  <c r="L12" i="9"/>
  <c r="K12" i="9"/>
  <c r="J12" i="9"/>
  <c r="I12" i="9"/>
  <c r="H12" i="9"/>
  <c r="S11" i="9"/>
  <c r="R11" i="9"/>
  <c r="Q11" i="9"/>
  <c r="P11" i="9"/>
  <c r="O11" i="9"/>
  <c r="N11" i="9"/>
  <c r="M11" i="9"/>
  <c r="L11" i="9"/>
  <c r="K11" i="9"/>
  <c r="J11" i="9"/>
  <c r="I11" i="9"/>
  <c r="H11" i="9"/>
  <c r="S10" i="9"/>
  <c r="R10" i="9"/>
  <c r="Q10" i="9"/>
  <c r="P10" i="9"/>
  <c r="O10" i="9"/>
  <c r="N10" i="9"/>
  <c r="M10" i="9"/>
  <c r="L10" i="9"/>
  <c r="K10" i="9"/>
  <c r="J10" i="9"/>
  <c r="I10" i="9"/>
  <c r="H10" i="9"/>
  <c r="S9" i="9"/>
  <c r="R9" i="9"/>
  <c r="Q9" i="9"/>
  <c r="P9" i="9"/>
  <c r="O9" i="9"/>
  <c r="N9" i="9"/>
  <c r="M9" i="9"/>
  <c r="L9" i="9"/>
  <c r="K9" i="9"/>
  <c r="J9" i="9"/>
  <c r="I9" i="9"/>
  <c r="H9" i="9"/>
  <c r="S8" i="9"/>
  <c r="R8" i="9"/>
  <c r="Q8" i="9"/>
  <c r="P8" i="9"/>
  <c r="O8" i="9"/>
  <c r="N8" i="9"/>
  <c r="M8" i="9"/>
  <c r="L8" i="9"/>
  <c r="K8" i="9"/>
  <c r="J8" i="9"/>
  <c r="I8" i="9"/>
  <c r="H8" i="9"/>
  <c r="S7" i="9"/>
  <c r="R7" i="9"/>
  <c r="Q7" i="9"/>
  <c r="P7" i="9"/>
  <c r="O7" i="9"/>
  <c r="N7" i="9"/>
  <c r="M7" i="9"/>
  <c r="L7" i="9"/>
  <c r="K7" i="9"/>
  <c r="J7" i="9"/>
  <c r="I7" i="9"/>
  <c r="H7" i="9"/>
  <c r="S6" i="9"/>
  <c r="R6" i="9"/>
  <c r="Q6" i="9"/>
  <c r="P6" i="9"/>
  <c r="O6" i="9"/>
  <c r="N6" i="9"/>
  <c r="M6" i="9"/>
  <c r="L6" i="9"/>
  <c r="K6" i="9"/>
  <c r="J6" i="9"/>
  <c r="I6" i="9"/>
  <c r="H6" i="9"/>
  <c r="S50" i="10" l="1"/>
  <c r="R50" i="10"/>
  <c r="Q50" i="10"/>
  <c r="P50" i="10"/>
  <c r="O50" i="10"/>
  <c r="N50" i="10"/>
  <c r="M50" i="10"/>
  <c r="L50" i="10"/>
  <c r="K50" i="10"/>
  <c r="J50" i="10"/>
  <c r="S48" i="10"/>
  <c r="R48" i="10"/>
  <c r="Q48" i="10"/>
  <c r="P48" i="10"/>
  <c r="O48" i="10"/>
  <c r="N48" i="10"/>
  <c r="M48" i="10"/>
  <c r="L48" i="10"/>
  <c r="K48" i="10"/>
  <c r="J48" i="10"/>
  <c r="S46" i="10"/>
  <c r="R46" i="10"/>
  <c r="R14" i="10" s="1"/>
  <c r="R9" i="10" s="1"/>
  <c r="Q46" i="10"/>
  <c r="P46" i="10"/>
  <c r="O46" i="10"/>
  <c r="N46" i="10"/>
  <c r="M46" i="10"/>
  <c r="L46" i="10"/>
  <c r="K46" i="10"/>
  <c r="J46" i="10"/>
  <c r="J14" i="10" s="1"/>
  <c r="J9" i="10" s="1"/>
  <c r="S44" i="10"/>
  <c r="R44" i="10"/>
  <c r="Q44" i="10"/>
  <c r="P44" i="10"/>
  <c r="P14" i="10" s="1"/>
  <c r="O44" i="10"/>
  <c r="N44" i="10"/>
  <c r="N14" i="10" s="1"/>
  <c r="M44" i="10"/>
  <c r="L44" i="10"/>
  <c r="L14" i="10" s="1"/>
  <c r="K44" i="10"/>
  <c r="J44" i="10"/>
  <c r="S43" i="10"/>
  <c r="R43" i="10"/>
  <c r="I43" i="10"/>
  <c r="H43" i="10"/>
  <c r="S41" i="10"/>
  <c r="R41" i="10"/>
  <c r="I41" i="10"/>
  <c r="H41" i="10"/>
  <c r="S40" i="10"/>
  <c r="R40" i="10"/>
  <c r="I40" i="10"/>
  <c r="H40" i="10"/>
  <c r="I38" i="10"/>
  <c r="H38" i="10"/>
  <c r="H12" i="10" s="1"/>
  <c r="I36" i="10"/>
  <c r="H36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Q14" i="10"/>
  <c r="M14" i="10"/>
  <c r="I14" i="10"/>
  <c r="H14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S12" i="10"/>
  <c r="R12" i="10"/>
  <c r="R11" i="10" s="1"/>
  <c r="Q12" i="10"/>
  <c r="Q11" i="10" s="1"/>
  <c r="P12" i="10"/>
  <c r="O12" i="10"/>
  <c r="N12" i="10"/>
  <c r="M12" i="10"/>
  <c r="L12" i="10"/>
  <c r="K12" i="10"/>
  <c r="J12" i="10"/>
  <c r="J11" i="10" s="1"/>
  <c r="I12" i="10"/>
  <c r="I11" i="10" s="1"/>
  <c r="M11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Q9" i="10"/>
  <c r="M9" i="10"/>
  <c r="I9" i="10"/>
  <c r="H9" i="10"/>
  <c r="S8" i="10"/>
  <c r="R8" i="10"/>
  <c r="Q8" i="10"/>
  <c r="P8" i="10"/>
  <c r="O8" i="10"/>
  <c r="N8" i="10"/>
  <c r="M8" i="10"/>
  <c r="L8" i="10"/>
  <c r="K8" i="10"/>
  <c r="J8" i="10"/>
  <c r="I8" i="10"/>
  <c r="H8" i="10"/>
  <c r="S7" i="10"/>
  <c r="R7" i="10"/>
  <c r="R6" i="10" s="1"/>
  <c r="Q7" i="10"/>
  <c r="Q6" i="10" s="1"/>
  <c r="P7" i="10"/>
  <c r="O7" i="10"/>
  <c r="N7" i="10"/>
  <c r="M7" i="10"/>
  <c r="L7" i="10"/>
  <c r="K7" i="10"/>
  <c r="J7" i="10"/>
  <c r="J6" i="10" s="1"/>
  <c r="I7" i="10"/>
  <c r="I6" i="10" s="1"/>
  <c r="M6" i="10"/>
  <c r="N9" i="10" l="1"/>
  <c r="N6" i="10" s="1"/>
  <c r="N11" i="10"/>
  <c r="K14" i="10"/>
  <c r="O14" i="10"/>
  <c r="O9" i="10" s="1"/>
  <c r="O6" i="10" s="1"/>
  <c r="S14" i="10"/>
  <c r="K11" i="10"/>
  <c r="K9" i="10"/>
  <c r="K6" i="10" s="1"/>
  <c r="S11" i="10"/>
  <c r="S9" i="10"/>
  <c r="S6" i="10" s="1"/>
  <c r="H11" i="10"/>
  <c r="H7" i="10"/>
  <c r="H6" i="10" s="1"/>
  <c r="P11" i="10"/>
  <c r="P9" i="10"/>
  <c r="P6" i="10" s="1"/>
  <c r="O11" i="10"/>
  <c r="L11" i="10"/>
  <c r="L9" i="10"/>
  <c r="L6" i="10" s="1"/>
  <c r="P49" i="7" l="1"/>
  <c r="S48" i="7"/>
  <c r="R48" i="7"/>
  <c r="Q48" i="7"/>
  <c r="P48" i="7"/>
  <c r="O48" i="7"/>
  <c r="N48" i="7"/>
  <c r="M48" i="7"/>
  <c r="L48" i="7"/>
  <c r="K48" i="7"/>
  <c r="J48" i="7"/>
  <c r="I48" i="7"/>
  <c r="H48" i="7"/>
  <c r="S46" i="7"/>
  <c r="R46" i="7"/>
  <c r="Q46" i="7"/>
  <c r="P46" i="7"/>
  <c r="O46" i="7"/>
  <c r="N46" i="7"/>
  <c r="M46" i="7"/>
  <c r="L46" i="7"/>
  <c r="K46" i="7"/>
  <c r="J46" i="7"/>
  <c r="I46" i="7"/>
  <c r="H46" i="7"/>
  <c r="S44" i="7"/>
  <c r="R44" i="7"/>
  <c r="Q44" i="7"/>
  <c r="P44" i="7"/>
  <c r="O44" i="7"/>
  <c r="N44" i="7"/>
  <c r="M44" i="7"/>
  <c r="L44" i="7"/>
  <c r="K44" i="7"/>
  <c r="J44" i="7"/>
  <c r="I43" i="7"/>
  <c r="H43" i="7"/>
  <c r="S42" i="7"/>
  <c r="R42" i="7"/>
  <c r="Q42" i="7"/>
  <c r="P42" i="7"/>
  <c r="O42" i="7"/>
  <c r="N42" i="7"/>
  <c r="M42" i="7"/>
  <c r="L42" i="7"/>
  <c r="K42" i="7"/>
  <c r="J42" i="7"/>
  <c r="I42" i="7"/>
  <c r="H42" i="7"/>
  <c r="P41" i="7"/>
  <c r="P40" i="7" s="1"/>
  <c r="N41" i="7"/>
  <c r="N40" i="7" s="1"/>
  <c r="S40" i="7"/>
  <c r="R40" i="7"/>
  <c r="Q40" i="7"/>
  <c r="O40" i="7"/>
  <c r="M40" i="7"/>
  <c r="L40" i="7"/>
  <c r="K40" i="7"/>
  <c r="J40" i="7"/>
  <c r="I40" i="7"/>
  <c r="H40" i="7"/>
  <c r="S37" i="7"/>
  <c r="R37" i="7"/>
  <c r="Q37" i="7"/>
  <c r="P37" i="7"/>
  <c r="O37" i="7"/>
  <c r="N37" i="7"/>
  <c r="M37" i="7"/>
  <c r="L37" i="7"/>
  <c r="K37" i="7"/>
  <c r="J37" i="7"/>
  <c r="I37" i="7"/>
  <c r="H37" i="7"/>
  <c r="S35" i="7"/>
  <c r="R35" i="7"/>
  <c r="Q35" i="7"/>
  <c r="P35" i="7"/>
  <c r="O35" i="7"/>
  <c r="N35" i="7"/>
  <c r="M35" i="7"/>
  <c r="L35" i="7"/>
  <c r="K35" i="7"/>
  <c r="J35" i="7"/>
  <c r="Q33" i="7"/>
  <c r="P33" i="7"/>
  <c r="O33" i="7"/>
  <c r="L32" i="7"/>
  <c r="S31" i="7"/>
  <c r="R31" i="7"/>
  <c r="Q31" i="7"/>
  <c r="P31" i="7"/>
  <c r="O31" i="7"/>
  <c r="N31" i="7"/>
  <c r="M31" i="7"/>
  <c r="L31" i="7"/>
  <c r="K31" i="7"/>
  <c r="K23" i="7" s="1"/>
  <c r="K7" i="7" s="1"/>
  <c r="J31" i="7"/>
  <c r="I31" i="7"/>
  <c r="H31" i="7"/>
  <c r="L30" i="7"/>
  <c r="P29" i="7"/>
  <c r="P24" i="7" s="1"/>
  <c r="L29" i="7"/>
  <c r="N29" i="7" s="1"/>
  <c r="L28" i="7"/>
  <c r="L27" i="7"/>
  <c r="N27" i="7" s="1"/>
  <c r="L26" i="7"/>
  <c r="L25" i="7"/>
  <c r="S24" i="7"/>
  <c r="R24" i="7"/>
  <c r="Q24" i="7"/>
  <c r="O24" i="7"/>
  <c r="M24" i="7"/>
  <c r="L24" i="7"/>
  <c r="K24" i="7"/>
  <c r="J24" i="7"/>
  <c r="I24" i="7"/>
  <c r="H24" i="7"/>
  <c r="H23" i="7" s="1"/>
  <c r="S21" i="7"/>
  <c r="R21" i="7"/>
  <c r="Q21" i="7"/>
  <c r="P21" i="7"/>
  <c r="O21" i="7"/>
  <c r="N21" i="7"/>
  <c r="M21" i="7"/>
  <c r="L21" i="7"/>
  <c r="K21" i="7"/>
  <c r="J21" i="7"/>
  <c r="I21" i="7"/>
  <c r="H21" i="7"/>
  <c r="S18" i="7"/>
  <c r="R18" i="7"/>
  <c r="Q18" i="7"/>
  <c r="P18" i="7"/>
  <c r="O18" i="7"/>
  <c r="N18" i="7"/>
  <c r="M18" i="7"/>
  <c r="L18" i="7"/>
  <c r="K18" i="7"/>
  <c r="J18" i="7"/>
  <c r="I18" i="7"/>
  <c r="H18" i="7"/>
  <c r="S15" i="7"/>
  <c r="R15" i="7"/>
  <c r="Q15" i="7"/>
  <c r="P15" i="7"/>
  <c r="O15" i="7"/>
  <c r="N15" i="7"/>
  <c r="M15" i="7"/>
  <c r="L15" i="7"/>
  <c r="J15" i="7"/>
  <c r="I15" i="7"/>
  <c r="H15" i="7"/>
  <c r="S10" i="7"/>
  <c r="R10" i="7"/>
  <c r="Q10" i="7"/>
  <c r="P10" i="7"/>
  <c r="O10" i="7"/>
  <c r="N10" i="7"/>
  <c r="M10" i="7"/>
  <c r="L10" i="7"/>
  <c r="K10" i="7"/>
  <c r="K9" i="7" s="1"/>
  <c r="J10" i="7"/>
  <c r="J9" i="7" s="1"/>
  <c r="I10" i="7"/>
  <c r="H10" i="7"/>
  <c r="H9" i="7" s="1"/>
  <c r="I9" i="7"/>
  <c r="I7" i="7" s="1"/>
  <c r="I6" i="7" s="1"/>
  <c r="I23" i="7" l="1"/>
  <c r="N9" i="7"/>
  <c r="O23" i="7"/>
  <c r="O7" i="7" s="1"/>
  <c r="O6" i="7" s="1"/>
  <c r="M9" i="7"/>
  <c r="S23" i="7"/>
  <c r="H7" i="7"/>
  <c r="H6" i="7" s="1"/>
  <c r="P9" i="7"/>
  <c r="Q9" i="7"/>
  <c r="R9" i="7"/>
  <c r="O9" i="7"/>
  <c r="S9" i="7"/>
  <c r="P23" i="7"/>
  <c r="P7" i="7" s="1"/>
  <c r="P6" i="7" s="1"/>
  <c r="J23" i="7"/>
  <c r="J7" i="7" s="1"/>
  <c r="J6" i="7" s="1"/>
  <c r="L9" i="7"/>
  <c r="S7" i="7"/>
  <c r="S6" i="7" s="1"/>
  <c r="N24" i="7"/>
  <c r="N23" i="7" s="1"/>
  <c r="N7" i="7" s="1"/>
  <c r="N6" i="7" s="1"/>
  <c r="R23" i="7"/>
  <c r="R7" i="7" s="1"/>
  <c r="R6" i="7" s="1"/>
  <c r="L23" i="7"/>
  <c r="L7" i="7" s="1"/>
  <c r="L6" i="7" s="1"/>
  <c r="K6" i="7"/>
  <c r="M23" i="7"/>
  <c r="M7" i="7" s="1"/>
  <c r="M6" i="7" s="1"/>
  <c r="Q23" i="7"/>
  <c r="Q7" i="7" s="1"/>
  <c r="Q6" i="7" s="1"/>
  <c r="S69" i="12"/>
  <c r="R69" i="12"/>
  <c r="Q69" i="12"/>
  <c r="P69" i="12"/>
  <c r="O69" i="12"/>
  <c r="N69" i="12"/>
  <c r="M69" i="12"/>
  <c r="L69" i="12"/>
  <c r="K69" i="12"/>
  <c r="J69" i="12"/>
  <c r="S67" i="12"/>
  <c r="R67" i="12"/>
  <c r="Q67" i="12"/>
  <c r="P67" i="12"/>
  <c r="N67" i="12"/>
  <c r="M67" i="12"/>
  <c r="L67" i="12"/>
  <c r="K67" i="12"/>
  <c r="J67" i="12"/>
  <c r="S65" i="12"/>
  <c r="R65" i="12"/>
  <c r="Q65" i="12"/>
  <c r="P65" i="12"/>
  <c r="P53" i="12" s="1"/>
  <c r="O65" i="12"/>
  <c r="O53" i="12" s="1"/>
  <c r="N65" i="12"/>
  <c r="M65" i="12"/>
  <c r="L65" i="12"/>
  <c r="L53" i="12" s="1"/>
  <c r="K65" i="12"/>
  <c r="J65" i="12"/>
  <c r="I63" i="12"/>
  <c r="H63" i="12"/>
  <c r="I61" i="12"/>
  <c r="H61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I56" i="12"/>
  <c r="I52" i="12" s="1"/>
  <c r="I51" i="12" s="1"/>
  <c r="H56" i="12"/>
  <c r="H52" i="12" s="1"/>
  <c r="H51" i="12" s="1"/>
  <c r="I54" i="12"/>
  <c r="H54" i="12"/>
  <c r="M53" i="12"/>
  <c r="M51" i="12" s="1"/>
  <c r="I53" i="12"/>
  <c r="H53" i="12"/>
  <c r="S52" i="12"/>
  <c r="R52" i="12"/>
  <c r="Q52" i="12"/>
  <c r="P52" i="12"/>
  <c r="O52" i="12"/>
  <c r="N52" i="12"/>
  <c r="M52" i="12"/>
  <c r="L52" i="12"/>
  <c r="K52" i="12"/>
  <c r="J52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S43" i="12"/>
  <c r="R43" i="12"/>
  <c r="Q43" i="12"/>
  <c r="P43" i="12"/>
  <c r="O43" i="12"/>
  <c r="N43" i="12"/>
  <c r="M43" i="12"/>
  <c r="L43" i="12"/>
  <c r="K43" i="12"/>
  <c r="J43" i="12"/>
  <c r="S39" i="12"/>
  <c r="S11" i="12" s="1"/>
  <c r="R39" i="12"/>
  <c r="Q39" i="12"/>
  <c r="P39" i="12"/>
  <c r="O39" i="12"/>
  <c r="O11" i="12" s="1"/>
  <c r="N39" i="12"/>
  <c r="M39" i="12"/>
  <c r="L39" i="12"/>
  <c r="K39" i="12"/>
  <c r="K11" i="12" s="1"/>
  <c r="J39" i="12"/>
  <c r="S36" i="12"/>
  <c r="R36" i="12"/>
  <c r="Q36" i="12"/>
  <c r="P36" i="12"/>
  <c r="O36" i="12"/>
  <c r="N36" i="12"/>
  <c r="M36" i="12"/>
  <c r="L36" i="12"/>
  <c r="K36" i="12"/>
  <c r="J36" i="12"/>
  <c r="I34" i="12"/>
  <c r="H34" i="12"/>
  <c r="I32" i="12"/>
  <c r="H32" i="12"/>
  <c r="I30" i="12"/>
  <c r="H30" i="12"/>
  <c r="S28" i="12"/>
  <c r="R28" i="12"/>
  <c r="R11" i="12" s="1"/>
  <c r="Q28" i="12"/>
  <c r="Q11" i="12" s="1"/>
  <c r="P28" i="12"/>
  <c r="O28" i="12"/>
  <c r="N28" i="12"/>
  <c r="N11" i="12" s="1"/>
  <c r="M28" i="12"/>
  <c r="M11" i="12" s="1"/>
  <c r="M8" i="12" s="1"/>
  <c r="L28" i="12"/>
  <c r="K28" i="12"/>
  <c r="J28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I23" i="12"/>
  <c r="H23" i="12"/>
  <c r="I21" i="12"/>
  <c r="H21" i="12"/>
  <c r="S18" i="12"/>
  <c r="S9" i="12" s="1"/>
  <c r="R18" i="12"/>
  <c r="Q18" i="12"/>
  <c r="P18" i="12"/>
  <c r="P9" i="12" s="1"/>
  <c r="O18" i="12"/>
  <c r="O9" i="12" s="1"/>
  <c r="N18" i="12"/>
  <c r="M18" i="12"/>
  <c r="L18" i="12"/>
  <c r="K18" i="12"/>
  <c r="K9" i="12" s="1"/>
  <c r="J18" i="12"/>
  <c r="J9" i="12" s="1"/>
  <c r="I18" i="12"/>
  <c r="H18" i="12"/>
  <c r="I16" i="12"/>
  <c r="H16" i="12"/>
  <c r="I14" i="12"/>
  <c r="H14" i="12"/>
  <c r="I12" i="12"/>
  <c r="I9" i="12" s="1"/>
  <c r="H12" i="12"/>
  <c r="I11" i="12"/>
  <c r="H11" i="12"/>
  <c r="H8" i="12" s="1"/>
  <c r="S10" i="12"/>
  <c r="S7" i="12" s="1"/>
  <c r="R10" i="12"/>
  <c r="Q10" i="12"/>
  <c r="P10" i="12"/>
  <c r="O10" i="12"/>
  <c r="O7" i="12" s="1"/>
  <c r="N10" i="12"/>
  <c r="M10" i="12"/>
  <c r="L10" i="12"/>
  <c r="L7" i="12" s="1"/>
  <c r="K10" i="12"/>
  <c r="K7" i="12" s="1"/>
  <c r="J10" i="12"/>
  <c r="Q9" i="12"/>
  <c r="P7" i="12"/>
  <c r="K8" i="12" l="1"/>
  <c r="I10" i="12"/>
  <c r="I7" i="12" s="1"/>
  <c r="I6" i="12" s="1"/>
  <c r="Q7" i="12"/>
  <c r="J7" i="12"/>
  <c r="N7" i="12"/>
  <c r="R7" i="12"/>
  <c r="P51" i="12"/>
  <c r="J53" i="12"/>
  <c r="J51" i="12" s="1"/>
  <c r="N53" i="12"/>
  <c r="N8" i="12" s="1"/>
  <c r="N6" i="12" s="1"/>
  <c r="Q53" i="12"/>
  <c r="Q8" i="12" s="1"/>
  <c r="Q6" i="12" s="1"/>
  <c r="M9" i="12"/>
  <c r="M7" i="12"/>
  <c r="M6" i="12" s="1"/>
  <c r="I8" i="12"/>
  <c r="H10" i="12"/>
  <c r="N9" i="12"/>
  <c r="R9" i="12"/>
  <c r="L11" i="12"/>
  <c r="L8" i="12" s="1"/>
  <c r="L6" i="12" s="1"/>
  <c r="P11" i="12"/>
  <c r="P8" i="12" s="1"/>
  <c r="P6" i="12" s="1"/>
  <c r="L9" i="12"/>
  <c r="J11" i="12"/>
  <c r="J8" i="12" s="1"/>
  <c r="Q51" i="12"/>
  <c r="K53" i="12"/>
  <c r="K51" i="12" s="1"/>
  <c r="O51" i="12"/>
  <c r="S53" i="12"/>
  <c r="S51" i="12" s="1"/>
  <c r="H9" i="12"/>
  <c r="H7" i="12"/>
  <c r="H6" i="12" s="1"/>
  <c r="J6" i="12"/>
  <c r="L51" i="12"/>
  <c r="K6" i="12"/>
  <c r="O8" i="12"/>
  <c r="O6" i="12" s="1"/>
  <c r="R53" i="12"/>
  <c r="R51" i="12" s="1"/>
  <c r="N51" i="12" l="1"/>
  <c r="S8" i="12"/>
  <c r="S6" i="12" s="1"/>
  <c r="R8" i="12"/>
  <c r="R6" i="12" s="1"/>
  <c r="S75" i="11" l="1"/>
  <c r="R75" i="11"/>
  <c r="Q75" i="11"/>
  <c r="P75" i="11"/>
  <c r="O75" i="11"/>
  <c r="N75" i="11"/>
  <c r="M75" i="11"/>
  <c r="L75" i="11"/>
  <c r="K75" i="11"/>
  <c r="J75" i="11"/>
  <c r="I75" i="11"/>
  <c r="H75" i="11"/>
  <c r="S71" i="11"/>
  <c r="R71" i="11"/>
  <c r="Q71" i="11"/>
  <c r="P71" i="11"/>
  <c r="O71" i="11"/>
  <c r="N71" i="11"/>
  <c r="M71" i="11"/>
  <c r="L71" i="11"/>
  <c r="K71" i="11"/>
  <c r="J71" i="11"/>
  <c r="I71" i="11"/>
  <c r="H71" i="11"/>
  <c r="S46" i="11"/>
  <c r="R46" i="11"/>
  <c r="Q46" i="11"/>
  <c r="P46" i="11"/>
  <c r="O46" i="11"/>
  <c r="N46" i="11"/>
  <c r="M46" i="11"/>
  <c r="L46" i="11"/>
  <c r="K46" i="11"/>
  <c r="J46" i="11"/>
  <c r="J45" i="11" s="1"/>
  <c r="I46" i="11"/>
  <c r="I45" i="11" s="1"/>
  <c r="H46" i="11"/>
  <c r="S45" i="11"/>
  <c r="R45" i="11"/>
  <c r="Q45" i="11"/>
  <c r="P45" i="11"/>
  <c r="O45" i="11"/>
  <c r="N45" i="11"/>
  <c r="M45" i="11"/>
  <c r="L45" i="11"/>
  <c r="K45" i="11"/>
  <c r="H45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S40" i="11"/>
  <c r="R40" i="11"/>
  <c r="Q40" i="11"/>
  <c r="P40" i="11"/>
  <c r="O40" i="11"/>
  <c r="N40" i="11"/>
  <c r="M40" i="11"/>
  <c r="L40" i="11"/>
  <c r="K40" i="11"/>
  <c r="J40" i="11"/>
  <c r="R38" i="11"/>
  <c r="Q38" i="11"/>
  <c r="P38" i="11"/>
  <c r="O38" i="11"/>
  <c r="N38" i="11"/>
  <c r="M38" i="11"/>
  <c r="L38" i="11"/>
  <c r="K38" i="11"/>
  <c r="J38" i="11"/>
  <c r="I38" i="11"/>
  <c r="H38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S27" i="11"/>
  <c r="R27" i="11"/>
  <c r="Q27" i="11"/>
  <c r="P27" i="11"/>
  <c r="O27" i="11"/>
  <c r="N27" i="11"/>
  <c r="M27" i="11"/>
  <c r="L27" i="11"/>
  <c r="K27" i="11"/>
  <c r="J27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S17" i="11"/>
  <c r="R17" i="11"/>
  <c r="Q17" i="11"/>
  <c r="O17" i="11"/>
  <c r="N17" i="11"/>
  <c r="M17" i="11"/>
  <c r="L17" i="11"/>
  <c r="K17" i="11"/>
  <c r="J17" i="11"/>
  <c r="I17" i="11"/>
  <c r="H17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S12" i="11"/>
  <c r="R12" i="11"/>
  <c r="Q12" i="11"/>
  <c r="P12" i="11"/>
  <c r="P8" i="11" s="1"/>
  <c r="O12" i="11"/>
  <c r="N12" i="11"/>
  <c r="N8" i="11" s="1"/>
  <c r="M12" i="11"/>
  <c r="L12" i="11"/>
  <c r="K12" i="11"/>
  <c r="J12" i="11"/>
  <c r="I12" i="11"/>
  <c r="H12" i="11"/>
  <c r="H8" i="11" s="1"/>
  <c r="S11" i="11"/>
  <c r="R11" i="11"/>
  <c r="R7" i="11" s="1"/>
  <c r="R6" i="11" s="1"/>
  <c r="Q11" i="11"/>
  <c r="P11" i="11"/>
  <c r="O11" i="11"/>
  <c r="N11" i="11"/>
  <c r="M11" i="11"/>
  <c r="L11" i="11"/>
  <c r="L7" i="11" s="1"/>
  <c r="L6" i="11" s="1"/>
  <c r="K11" i="11"/>
  <c r="J11" i="11"/>
  <c r="J7" i="11" s="1"/>
  <c r="J6" i="11" s="1"/>
  <c r="I11" i="11"/>
  <c r="H11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S9" i="11"/>
  <c r="R9" i="11"/>
  <c r="Q9" i="11"/>
  <c r="P9" i="11"/>
  <c r="O9" i="11"/>
  <c r="N9" i="11"/>
  <c r="M9" i="11"/>
  <c r="L9" i="11"/>
  <c r="K9" i="11"/>
  <c r="J9" i="11"/>
  <c r="I9" i="11"/>
  <c r="H9" i="11"/>
  <c r="R8" i="11"/>
  <c r="L8" i="11"/>
  <c r="J8" i="11"/>
  <c r="P7" i="11"/>
  <c r="P6" i="11" s="1"/>
  <c r="N7" i="11"/>
  <c r="H7" i="11"/>
  <c r="H6" i="11" s="1"/>
  <c r="N6" i="11" l="1"/>
  <c r="O7" i="11"/>
  <c r="S7" i="11"/>
  <c r="O8" i="11"/>
  <c r="I7" i="11"/>
  <c r="M7" i="11"/>
  <c r="M6" i="11" s="1"/>
  <c r="Q7" i="11"/>
  <c r="I8" i="11"/>
  <c r="M8" i="11"/>
  <c r="Q8" i="11"/>
  <c r="K7" i="11"/>
  <c r="K8" i="11"/>
  <c r="S8" i="11"/>
  <c r="S6" i="11"/>
  <c r="K6" i="11" l="1"/>
  <c r="Q6" i="11"/>
  <c r="O6" i="11"/>
  <c r="I6" i="11"/>
  <c r="O11" i="6"/>
  <c r="O9" i="6" s="1"/>
  <c r="Q11" i="6"/>
  <c r="Q9" i="6" s="1"/>
  <c r="H18" i="6"/>
  <c r="H6" i="6" s="1"/>
  <c r="I18" i="6"/>
  <c r="I6" i="6" s="1"/>
  <c r="S25" i="8" l="1"/>
  <c r="R25" i="8"/>
  <c r="Q25" i="8"/>
  <c r="P25" i="8"/>
  <c r="O25" i="8"/>
  <c r="N25" i="8"/>
  <c r="M25" i="8"/>
  <c r="L25" i="8"/>
  <c r="K25" i="8"/>
  <c r="J25" i="8"/>
  <c r="I25" i="8"/>
  <c r="H25" i="8"/>
  <c r="H10" i="8" s="1"/>
  <c r="S18" i="8"/>
  <c r="R18" i="8"/>
  <c r="Q18" i="8"/>
  <c r="P18" i="8"/>
  <c r="P9" i="8" s="1"/>
  <c r="O18" i="8"/>
  <c r="N18" i="8"/>
  <c r="N9" i="8" s="1"/>
  <c r="M18" i="8"/>
  <c r="L18" i="8"/>
  <c r="L9" i="8" s="1"/>
  <c r="K18" i="8"/>
  <c r="J18" i="8"/>
  <c r="J9" i="8" s="1"/>
  <c r="I18" i="8"/>
  <c r="H18" i="8"/>
  <c r="H9" i="8" s="1"/>
  <c r="H6" i="8" s="1"/>
  <c r="S11" i="8"/>
  <c r="R11" i="8"/>
  <c r="R8" i="8" s="1"/>
  <c r="Q11" i="8"/>
  <c r="P11" i="8"/>
  <c r="P8" i="8" s="1"/>
  <c r="O11" i="8"/>
  <c r="N11" i="8"/>
  <c r="M11" i="8"/>
  <c r="L11" i="8"/>
  <c r="L8" i="8" s="1"/>
  <c r="K11" i="8"/>
  <c r="K8" i="8" s="1"/>
  <c r="J11" i="8"/>
  <c r="I11" i="8"/>
  <c r="H11" i="8"/>
  <c r="S10" i="8"/>
  <c r="R10" i="8"/>
  <c r="Q10" i="8"/>
  <c r="P10" i="8"/>
  <c r="O10" i="8"/>
  <c r="N10" i="8"/>
  <c r="M10" i="8"/>
  <c r="L10" i="8"/>
  <c r="K10" i="8"/>
  <c r="I10" i="8"/>
  <c r="S9" i="8"/>
  <c r="R9" i="8"/>
  <c r="Q9" i="8"/>
  <c r="O9" i="8"/>
  <c r="O6" i="8" s="1"/>
  <c r="M9" i="8"/>
  <c r="K9" i="8"/>
  <c r="K6" i="8" s="1"/>
  <c r="I9" i="8"/>
  <c r="S8" i="8"/>
  <c r="Q8" i="8"/>
  <c r="O8" i="8"/>
  <c r="N8" i="8"/>
  <c r="M8" i="8"/>
  <c r="M6" i="8" s="1"/>
  <c r="J8" i="8"/>
  <c r="I6" i="8" l="1"/>
  <c r="N6" i="8"/>
  <c r="Q6" i="8"/>
  <c r="J6" i="8"/>
  <c r="R6" i="8"/>
  <c r="S6" i="8"/>
  <c r="L6" i="8"/>
  <c r="P6" i="8"/>
  <c r="P272" i="4"/>
  <c r="O272" i="4"/>
  <c r="N272" i="4"/>
  <c r="M272" i="4"/>
  <c r="L272" i="4"/>
  <c r="K272" i="4"/>
  <c r="J272" i="4"/>
  <c r="I272" i="4"/>
  <c r="P269" i="4"/>
  <c r="O269" i="4"/>
  <c r="N269" i="4"/>
  <c r="M269" i="4"/>
  <c r="L269" i="4"/>
  <c r="K269" i="4"/>
  <c r="J269" i="4"/>
  <c r="I269" i="4"/>
  <c r="P266" i="4"/>
  <c r="O266" i="4"/>
  <c r="O232" i="4" s="1"/>
  <c r="N266" i="4"/>
  <c r="M266" i="4"/>
  <c r="M232" i="4" s="1"/>
  <c r="L266" i="4"/>
  <c r="K266" i="4"/>
  <c r="J266" i="4"/>
  <c r="I266" i="4"/>
  <c r="I232" i="4" s="1"/>
  <c r="P263" i="4"/>
  <c r="O263" i="4"/>
  <c r="N263" i="4"/>
  <c r="M263" i="4"/>
  <c r="L263" i="4"/>
  <c r="K263" i="4"/>
  <c r="J263" i="4"/>
  <c r="I263" i="4"/>
  <c r="P257" i="4"/>
  <c r="O257" i="4"/>
  <c r="O231" i="4" s="1"/>
  <c r="N257" i="4"/>
  <c r="M257" i="4"/>
  <c r="M231" i="4" s="1"/>
  <c r="L257" i="4"/>
  <c r="K257" i="4"/>
  <c r="J257" i="4"/>
  <c r="I257" i="4"/>
  <c r="I231" i="4" s="1"/>
  <c r="I252" i="4"/>
  <c r="P251" i="4"/>
  <c r="O251" i="4"/>
  <c r="N251" i="4"/>
  <c r="M251" i="4"/>
  <c r="L251" i="4"/>
  <c r="K251" i="4"/>
  <c r="J251" i="4"/>
  <c r="I251" i="4"/>
  <c r="P245" i="4"/>
  <c r="O245" i="4"/>
  <c r="N245" i="4"/>
  <c r="M245" i="4"/>
  <c r="L245" i="4"/>
  <c r="L232" i="4" s="1"/>
  <c r="K245" i="4"/>
  <c r="J245" i="4"/>
  <c r="J232" i="4" s="1"/>
  <c r="I245" i="4"/>
  <c r="P239" i="4"/>
  <c r="O239" i="4"/>
  <c r="N239" i="4"/>
  <c r="N231" i="4" s="1"/>
  <c r="N230" i="4" s="1"/>
  <c r="M239" i="4"/>
  <c r="L239" i="4"/>
  <c r="L231" i="4" s="1"/>
  <c r="K239" i="4"/>
  <c r="J239" i="4"/>
  <c r="J231" i="4" s="1"/>
  <c r="I239" i="4"/>
  <c r="P232" i="4"/>
  <c r="N232" i="4"/>
  <c r="K232" i="4"/>
  <c r="P231" i="4"/>
  <c r="P230" i="4" s="1"/>
  <c r="K231" i="4"/>
  <c r="K230" i="4" s="1"/>
  <c r="P229" i="4"/>
  <c r="O229" i="4"/>
  <c r="N229" i="4"/>
  <c r="M229" i="4"/>
  <c r="L229" i="4"/>
  <c r="K229" i="4"/>
  <c r="J229" i="4"/>
  <c r="I229" i="4"/>
  <c r="P226" i="4"/>
  <c r="O226" i="4"/>
  <c r="N226" i="4"/>
  <c r="M226" i="4"/>
  <c r="L226" i="4"/>
  <c r="K226" i="4"/>
  <c r="J226" i="4"/>
  <c r="I226" i="4"/>
  <c r="P223" i="4"/>
  <c r="O223" i="4"/>
  <c r="N223" i="4"/>
  <c r="M223" i="4"/>
  <c r="L223" i="4"/>
  <c r="K223" i="4"/>
  <c r="J223" i="4"/>
  <c r="I223" i="4"/>
  <c r="P220" i="4"/>
  <c r="O220" i="4"/>
  <c r="N220" i="4"/>
  <c r="M220" i="4"/>
  <c r="L220" i="4"/>
  <c r="K220" i="4"/>
  <c r="J220" i="4"/>
  <c r="I220" i="4"/>
  <c r="P217" i="4"/>
  <c r="O217" i="4"/>
  <c r="N217" i="4"/>
  <c r="M217" i="4"/>
  <c r="L217" i="4"/>
  <c r="K217" i="4"/>
  <c r="J217" i="4"/>
  <c r="I217" i="4"/>
  <c r="P214" i="4"/>
  <c r="O214" i="4"/>
  <c r="N214" i="4"/>
  <c r="M214" i="4"/>
  <c r="L214" i="4"/>
  <c r="K214" i="4"/>
  <c r="J214" i="4"/>
  <c r="I214" i="4"/>
  <c r="P211" i="4"/>
  <c r="O211" i="4"/>
  <c r="N211" i="4"/>
  <c r="M211" i="4"/>
  <c r="L211" i="4"/>
  <c r="K211" i="4"/>
  <c r="J211" i="4"/>
  <c r="I211" i="4"/>
  <c r="P208" i="4"/>
  <c r="O208" i="4"/>
  <c r="N208" i="4"/>
  <c r="M208" i="4"/>
  <c r="L208" i="4"/>
  <c r="K208" i="4"/>
  <c r="J208" i="4"/>
  <c r="I208" i="4"/>
  <c r="P206" i="4"/>
  <c r="O206" i="4"/>
  <c r="N206" i="4"/>
  <c r="M206" i="4"/>
  <c r="L206" i="4"/>
  <c r="K206" i="4"/>
  <c r="J206" i="4"/>
  <c r="I206" i="4"/>
  <c r="P204" i="4"/>
  <c r="O204" i="4"/>
  <c r="N204" i="4"/>
  <c r="M204" i="4"/>
  <c r="L204" i="4"/>
  <c r="K204" i="4"/>
  <c r="J204" i="4"/>
  <c r="I204" i="4"/>
  <c r="P202" i="4"/>
  <c r="O202" i="4"/>
  <c r="N202" i="4"/>
  <c r="M202" i="4"/>
  <c r="L202" i="4"/>
  <c r="K202" i="4"/>
  <c r="J202" i="4"/>
  <c r="I202" i="4"/>
  <c r="P200" i="4"/>
  <c r="O200" i="4"/>
  <c r="N200" i="4"/>
  <c r="M200" i="4"/>
  <c r="L200" i="4"/>
  <c r="K200" i="4"/>
  <c r="J200" i="4"/>
  <c r="I200" i="4"/>
  <c r="P198" i="4"/>
  <c r="O198" i="4"/>
  <c r="N198" i="4"/>
  <c r="M198" i="4"/>
  <c r="L198" i="4"/>
  <c r="K198" i="4"/>
  <c r="J198" i="4"/>
  <c r="I198" i="4"/>
  <c r="P195" i="4"/>
  <c r="O195" i="4"/>
  <c r="N195" i="4"/>
  <c r="M195" i="4"/>
  <c r="L195" i="4"/>
  <c r="K195" i="4"/>
  <c r="J195" i="4"/>
  <c r="I195" i="4"/>
  <c r="P193" i="4"/>
  <c r="O193" i="4"/>
  <c r="N193" i="4"/>
  <c r="M193" i="4"/>
  <c r="L193" i="4"/>
  <c r="K193" i="4"/>
  <c r="J193" i="4"/>
  <c r="I193" i="4"/>
  <c r="P190" i="4"/>
  <c r="O190" i="4"/>
  <c r="N190" i="4"/>
  <c r="M190" i="4"/>
  <c r="L190" i="4"/>
  <c r="K190" i="4"/>
  <c r="J190" i="4"/>
  <c r="I190" i="4"/>
  <c r="P187" i="4"/>
  <c r="O187" i="4"/>
  <c r="N187" i="4"/>
  <c r="M187" i="4"/>
  <c r="L187" i="4"/>
  <c r="K187" i="4"/>
  <c r="J187" i="4"/>
  <c r="I187" i="4"/>
  <c r="P185" i="4"/>
  <c r="O185" i="4"/>
  <c r="N185" i="4"/>
  <c r="M185" i="4"/>
  <c r="L185" i="4"/>
  <c r="K185" i="4"/>
  <c r="J185" i="4"/>
  <c r="I185" i="4"/>
  <c r="P181" i="4"/>
  <c r="O181" i="4"/>
  <c r="N181" i="4"/>
  <c r="M181" i="4"/>
  <c r="L181" i="4"/>
  <c r="K181" i="4"/>
  <c r="J181" i="4"/>
  <c r="I181" i="4"/>
  <c r="P177" i="4"/>
  <c r="O177" i="4"/>
  <c r="N177" i="4"/>
  <c r="M177" i="4"/>
  <c r="L177" i="4"/>
  <c r="K177" i="4"/>
  <c r="J177" i="4"/>
  <c r="I177" i="4"/>
  <c r="P175" i="4"/>
  <c r="O175" i="4"/>
  <c r="N175" i="4"/>
  <c r="M175" i="4"/>
  <c r="L175" i="4"/>
  <c r="K175" i="4"/>
  <c r="J175" i="4"/>
  <c r="I175" i="4"/>
  <c r="P172" i="4"/>
  <c r="O172" i="4"/>
  <c r="N172" i="4"/>
  <c r="M172" i="4"/>
  <c r="L172" i="4"/>
  <c r="K172" i="4"/>
  <c r="J172" i="4"/>
  <c r="I172" i="4"/>
  <c r="P169" i="4"/>
  <c r="O169" i="4"/>
  <c r="N169" i="4"/>
  <c r="M169" i="4"/>
  <c r="L169" i="4"/>
  <c r="K169" i="4"/>
  <c r="J169" i="4"/>
  <c r="I169" i="4"/>
  <c r="P165" i="4"/>
  <c r="O165" i="4"/>
  <c r="N165" i="4"/>
  <c r="M165" i="4"/>
  <c r="L165" i="4"/>
  <c r="K165" i="4"/>
  <c r="J165" i="4"/>
  <c r="I165" i="4"/>
  <c r="P163" i="4"/>
  <c r="O163" i="4"/>
  <c r="N163" i="4"/>
  <c r="M163" i="4"/>
  <c r="L163" i="4"/>
  <c r="K163" i="4"/>
  <c r="J163" i="4"/>
  <c r="I163" i="4"/>
  <c r="P162" i="4"/>
  <c r="O162" i="4"/>
  <c r="N162" i="4"/>
  <c r="M162" i="4"/>
  <c r="L162" i="4"/>
  <c r="L161" i="4" s="1"/>
  <c r="K162" i="4"/>
  <c r="J162" i="4"/>
  <c r="I162" i="4"/>
  <c r="P161" i="4"/>
  <c r="O161" i="4"/>
  <c r="N161" i="4"/>
  <c r="M161" i="4"/>
  <c r="K161" i="4"/>
  <c r="J161" i="4"/>
  <c r="I161" i="4"/>
  <c r="P160" i="4"/>
  <c r="O160" i="4"/>
  <c r="N160" i="4"/>
  <c r="M160" i="4"/>
  <c r="L160" i="4"/>
  <c r="K160" i="4"/>
  <c r="J160" i="4"/>
  <c r="I160" i="4"/>
  <c r="P157" i="4"/>
  <c r="O157" i="4"/>
  <c r="N157" i="4"/>
  <c r="M157" i="4"/>
  <c r="L157" i="4"/>
  <c r="K157" i="4"/>
  <c r="J157" i="4"/>
  <c r="I157" i="4"/>
  <c r="P154" i="4"/>
  <c r="O154" i="4"/>
  <c r="N154" i="4"/>
  <c r="M154" i="4"/>
  <c r="L154" i="4"/>
  <c r="K154" i="4"/>
  <c r="J154" i="4"/>
  <c r="I154" i="4"/>
  <c r="P151" i="4"/>
  <c r="O151" i="4"/>
  <c r="N151" i="4"/>
  <c r="M151" i="4"/>
  <c r="L151" i="4"/>
  <c r="K151" i="4"/>
  <c r="J151" i="4"/>
  <c r="I151" i="4"/>
  <c r="P147" i="4"/>
  <c r="O147" i="4"/>
  <c r="N147" i="4"/>
  <c r="M147" i="4"/>
  <c r="L147" i="4"/>
  <c r="K147" i="4"/>
  <c r="J147" i="4"/>
  <c r="I147" i="4"/>
  <c r="P141" i="4"/>
  <c r="O141" i="4"/>
  <c r="N141" i="4"/>
  <c r="M141" i="4"/>
  <c r="L141" i="4"/>
  <c r="K141" i="4"/>
  <c r="J141" i="4"/>
  <c r="I141" i="4"/>
  <c r="P138" i="4"/>
  <c r="O138" i="4"/>
  <c r="N138" i="4"/>
  <c r="M138" i="4"/>
  <c r="L138" i="4"/>
  <c r="K138" i="4"/>
  <c r="J138" i="4"/>
  <c r="I138" i="4"/>
  <c r="P134" i="4"/>
  <c r="O134" i="4"/>
  <c r="N134" i="4"/>
  <c r="M134" i="4"/>
  <c r="L134" i="4"/>
  <c r="K134" i="4"/>
  <c r="J134" i="4"/>
  <c r="I134" i="4"/>
  <c r="P132" i="4"/>
  <c r="O132" i="4"/>
  <c r="N132" i="4"/>
  <c r="M132" i="4"/>
  <c r="L132" i="4"/>
  <c r="K132" i="4"/>
  <c r="J132" i="4"/>
  <c r="I132" i="4"/>
  <c r="P129" i="4"/>
  <c r="P86" i="4" s="1"/>
  <c r="O129" i="4"/>
  <c r="N129" i="4"/>
  <c r="N86" i="4" s="1"/>
  <c r="M129" i="4"/>
  <c r="M86" i="4" s="1"/>
  <c r="L129" i="4"/>
  <c r="L86" i="4" s="1"/>
  <c r="K129" i="4"/>
  <c r="J129" i="4"/>
  <c r="J86" i="4" s="1"/>
  <c r="I129" i="4"/>
  <c r="I86" i="4" s="1"/>
  <c r="P126" i="4"/>
  <c r="O126" i="4"/>
  <c r="N126" i="4"/>
  <c r="M126" i="4"/>
  <c r="L126" i="4"/>
  <c r="K126" i="4"/>
  <c r="J126" i="4"/>
  <c r="I126" i="4"/>
  <c r="P124" i="4"/>
  <c r="P84" i="4" s="1"/>
  <c r="O124" i="4"/>
  <c r="N124" i="4"/>
  <c r="N84" i="4" s="1"/>
  <c r="M124" i="4"/>
  <c r="L124" i="4"/>
  <c r="L84" i="4" s="1"/>
  <c r="K124" i="4"/>
  <c r="J124" i="4"/>
  <c r="J84" i="4" s="1"/>
  <c r="I124" i="4"/>
  <c r="P122" i="4"/>
  <c r="O122" i="4"/>
  <c r="N122" i="4"/>
  <c r="M122" i="4"/>
  <c r="L122" i="4"/>
  <c r="K122" i="4"/>
  <c r="J122" i="4"/>
  <c r="I122" i="4"/>
  <c r="P119" i="4"/>
  <c r="O119" i="4"/>
  <c r="N119" i="4"/>
  <c r="M119" i="4"/>
  <c r="L119" i="4"/>
  <c r="K119" i="4"/>
  <c r="J119" i="4"/>
  <c r="I119" i="4"/>
  <c r="P116" i="4"/>
  <c r="P85" i="4" s="1"/>
  <c r="O116" i="4"/>
  <c r="N116" i="4"/>
  <c r="N85" i="4" s="1"/>
  <c r="M116" i="4"/>
  <c r="L116" i="4"/>
  <c r="L85" i="4" s="1"/>
  <c r="K116" i="4"/>
  <c r="J116" i="4"/>
  <c r="J85" i="4" s="1"/>
  <c r="I116" i="4"/>
  <c r="O113" i="4"/>
  <c r="P112" i="4"/>
  <c r="O112" i="4"/>
  <c r="N112" i="4"/>
  <c r="M112" i="4"/>
  <c r="L112" i="4"/>
  <c r="K112" i="4"/>
  <c r="J112" i="4"/>
  <c r="I112" i="4"/>
  <c r="P106" i="4"/>
  <c r="O106" i="4"/>
  <c r="N106" i="4"/>
  <c r="M106" i="4"/>
  <c r="L106" i="4"/>
  <c r="K106" i="4"/>
  <c r="J106" i="4"/>
  <c r="I106" i="4"/>
  <c r="P104" i="4"/>
  <c r="O104" i="4"/>
  <c r="N104" i="4"/>
  <c r="M104" i="4"/>
  <c r="L104" i="4"/>
  <c r="K104" i="4"/>
  <c r="J104" i="4"/>
  <c r="I104" i="4"/>
  <c r="P101" i="4"/>
  <c r="O101" i="4"/>
  <c r="N101" i="4"/>
  <c r="M101" i="4"/>
  <c r="L101" i="4"/>
  <c r="K101" i="4"/>
  <c r="J101" i="4"/>
  <c r="I101" i="4"/>
  <c r="P98" i="4"/>
  <c r="O98" i="4"/>
  <c r="N98" i="4"/>
  <c r="M98" i="4"/>
  <c r="L98" i="4"/>
  <c r="K98" i="4"/>
  <c r="J98" i="4"/>
  <c r="I98" i="4"/>
  <c r="P92" i="4"/>
  <c r="O92" i="4"/>
  <c r="N92" i="4"/>
  <c r="M92" i="4"/>
  <c r="L92" i="4"/>
  <c r="K92" i="4"/>
  <c r="J92" i="4"/>
  <c r="I92" i="4"/>
  <c r="P90" i="4"/>
  <c r="O90" i="4"/>
  <c r="N90" i="4"/>
  <c r="M90" i="4"/>
  <c r="L90" i="4"/>
  <c r="K90" i="4"/>
  <c r="J90" i="4"/>
  <c r="I90" i="4"/>
  <c r="O86" i="4"/>
  <c r="K86" i="4"/>
  <c r="O85" i="4"/>
  <c r="K85" i="4"/>
  <c r="O84" i="4"/>
  <c r="K84" i="4"/>
  <c r="O83" i="4"/>
  <c r="P82" i="4"/>
  <c r="O82" i="4"/>
  <c r="N82" i="4"/>
  <c r="M82" i="4"/>
  <c r="L82" i="4"/>
  <c r="K82" i="4"/>
  <c r="J82" i="4"/>
  <c r="I82" i="4"/>
  <c r="P79" i="4"/>
  <c r="O79" i="4"/>
  <c r="N79" i="4"/>
  <c r="M79" i="4"/>
  <c r="L79" i="4"/>
  <c r="K79" i="4"/>
  <c r="J79" i="4"/>
  <c r="I79" i="4"/>
  <c r="P76" i="4"/>
  <c r="O76" i="4"/>
  <c r="N76" i="4"/>
  <c r="M76" i="4"/>
  <c r="L76" i="4"/>
  <c r="K76" i="4"/>
  <c r="J76" i="4"/>
  <c r="I76" i="4"/>
  <c r="P71" i="4"/>
  <c r="O71" i="4"/>
  <c r="N71" i="4"/>
  <c r="M71" i="4"/>
  <c r="L71" i="4"/>
  <c r="K71" i="4"/>
  <c r="J71" i="4"/>
  <c r="I71" i="4"/>
  <c r="P69" i="4"/>
  <c r="O69" i="4"/>
  <c r="N69" i="4"/>
  <c r="M69" i="4"/>
  <c r="L69" i="4"/>
  <c r="K69" i="4"/>
  <c r="J69" i="4"/>
  <c r="I69" i="4"/>
  <c r="P66" i="4"/>
  <c r="O66" i="4"/>
  <c r="N66" i="4"/>
  <c r="M66" i="4"/>
  <c r="L66" i="4"/>
  <c r="K66" i="4"/>
  <c r="J66" i="4"/>
  <c r="I66" i="4"/>
  <c r="P64" i="4"/>
  <c r="O64" i="4"/>
  <c r="N64" i="4"/>
  <c r="M64" i="4"/>
  <c r="L64" i="4"/>
  <c r="K64" i="4"/>
  <c r="J64" i="4"/>
  <c r="I64" i="4"/>
  <c r="P62" i="4"/>
  <c r="O62" i="4"/>
  <c r="N62" i="4"/>
  <c r="M62" i="4"/>
  <c r="L62" i="4"/>
  <c r="K62" i="4"/>
  <c r="J62" i="4"/>
  <c r="I62" i="4"/>
  <c r="P59" i="4"/>
  <c r="O59" i="4"/>
  <c r="N59" i="4"/>
  <c r="L59" i="4"/>
  <c r="K59" i="4"/>
  <c r="J59" i="4"/>
  <c r="I59" i="4"/>
  <c r="M58" i="4"/>
  <c r="M59" i="4" s="1"/>
  <c r="P52" i="4"/>
  <c r="O52" i="4"/>
  <c r="N52" i="4"/>
  <c r="M52" i="4"/>
  <c r="L52" i="4"/>
  <c r="K52" i="4"/>
  <c r="J52" i="4"/>
  <c r="I52" i="4"/>
  <c r="P49" i="4"/>
  <c r="O49" i="4"/>
  <c r="N49" i="4"/>
  <c r="M49" i="4"/>
  <c r="L49" i="4"/>
  <c r="K49" i="4"/>
  <c r="J49" i="4"/>
  <c r="I49" i="4"/>
  <c r="P47" i="4"/>
  <c r="O47" i="4"/>
  <c r="N47" i="4"/>
  <c r="M47" i="4"/>
  <c r="L47" i="4"/>
  <c r="K47" i="4"/>
  <c r="J47" i="4"/>
  <c r="I47" i="4"/>
  <c r="P43" i="4"/>
  <c r="O43" i="4"/>
  <c r="N43" i="4"/>
  <c r="M43" i="4"/>
  <c r="L43" i="4"/>
  <c r="K43" i="4"/>
  <c r="J43" i="4"/>
  <c r="I43" i="4"/>
  <c r="P40" i="4"/>
  <c r="O40" i="4"/>
  <c r="N40" i="4"/>
  <c r="M40" i="4"/>
  <c r="L40" i="4"/>
  <c r="K40" i="4"/>
  <c r="J40" i="4"/>
  <c r="I40" i="4"/>
  <c r="P37" i="4"/>
  <c r="O37" i="4"/>
  <c r="N37" i="4"/>
  <c r="M37" i="4"/>
  <c r="L37" i="4"/>
  <c r="K37" i="4"/>
  <c r="J37" i="4"/>
  <c r="I37" i="4"/>
  <c r="P34" i="4"/>
  <c r="O34" i="4"/>
  <c r="N34" i="4"/>
  <c r="M34" i="4"/>
  <c r="L34" i="4"/>
  <c r="K34" i="4"/>
  <c r="J34" i="4"/>
  <c r="I34" i="4"/>
  <c r="P30" i="4"/>
  <c r="O30" i="4"/>
  <c r="N30" i="4"/>
  <c r="M30" i="4"/>
  <c r="L30" i="4"/>
  <c r="K30" i="4"/>
  <c r="J30" i="4"/>
  <c r="I30" i="4"/>
  <c r="P25" i="4"/>
  <c r="O25" i="4"/>
  <c r="N25" i="4"/>
  <c r="M25" i="4"/>
  <c r="L25" i="4"/>
  <c r="K25" i="4"/>
  <c r="J25" i="4"/>
  <c r="I25" i="4"/>
  <c r="P23" i="4"/>
  <c r="P12" i="4" s="1"/>
  <c r="O23" i="4"/>
  <c r="N23" i="4"/>
  <c r="N12" i="4" s="1"/>
  <c r="M23" i="4"/>
  <c r="M12" i="4" s="1"/>
  <c r="L23" i="4"/>
  <c r="L12" i="4" s="1"/>
  <c r="K23" i="4"/>
  <c r="J23" i="4"/>
  <c r="J12" i="4" s="1"/>
  <c r="I23" i="4"/>
  <c r="I12" i="4" s="1"/>
  <c r="P18" i="4"/>
  <c r="P11" i="4" s="1"/>
  <c r="P10" i="4" s="1"/>
  <c r="O18" i="4"/>
  <c r="M18" i="4"/>
  <c r="L18" i="4"/>
  <c r="K18" i="4"/>
  <c r="K11" i="4" s="1"/>
  <c r="K10" i="4" s="1"/>
  <c r="J18" i="4"/>
  <c r="I18" i="4"/>
  <c r="I11" i="4" s="1"/>
  <c r="N14" i="4"/>
  <c r="N18" i="4" s="1"/>
  <c r="M14" i="4"/>
  <c r="I14" i="4"/>
  <c r="P13" i="4"/>
  <c r="O13" i="4"/>
  <c r="N13" i="4"/>
  <c r="M13" i="4"/>
  <c r="L13" i="4"/>
  <c r="K13" i="4"/>
  <c r="J13" i="4"/>
  <c r="I13" i="4"/>
  <c r="O12" i="4"/>
  <c r="K12" i="4"/>
  <c r="O11" i="4"/>
  <c r="O10" i="4" s="1"/>
  <c r="J11" i="4"/>
  <c r="P8" i="4"/>
  <c r="O8" i="4"/>
  <c r="N8" i="4"/>
  <c r="M8" i="4"/>
  <c r="L8" i="4"/>
  <c r="K8" i="4"/>
  <c r="J8" i="4"/>
  <c r="I8" i="4"/>
  <c r="P83" i="4" l="1"/>
  <c r="P9" i="4" s="1"/>
  <c r="P6" i="4" s="1"/>
  <c r="L230" i="4"/>
  <c r="O230" i="4"/>
  <c r="O9" i="4" s="1"/>
  <c r="O6" i="4" s="1"/>
  <c r="J230" i="4"/>
  <c r="L83" i="4"/>
  <c r="J10" i="4"/>
  <c r="K83" i="4"/>
  <c r="N11" i="4"/>
  <c r="N10" i="4" s="1"/>
  <c r="L11" i="4"/>
  <c r="I85" i="4"/>
  <c r="M85" i="4"/>
  <c r="I84" i="4"/>
  <c r="M84" i="4"/>
  <c r="M83" i="4" s="1"/>
  <c r="K9" i="4"/>
  <c r="K6" i="4" s="1"/>
  <c r="M230" i="4"/>
  <c r="L10" i="4"/>
  <c r="L9" i="4" s="1"/>
  <c r="L6" i="4" s="1"/>
  <c r="I10" i="4"/>
  <c r="J83" i="4"/>
  <c r="J9" i="4" s="1"/>
  <c r="J6" i="4" s="1"/>
  <c r="N83" i="4"/>
  <c r="N9" i="4" s="1"/>
  <c r="N6" i="4" s="1"/>
  <c r="I230" i="4"/>
  <c r="I83" i="4"/>
  <c r="M11" i="4"/>
  <c r="M10" i="4" s="1"/>
  <c r="S105" i="1"/>
  <c r="R105" i="1"/>
  <c r="Q105" i="1"/>
  <c r="P105" i="1"/>
  <c r="O105" i="1"/>
  <c r="N105" i="1"/>
  <c r="M105" i="1"/>
  <c r="L105" i="1"/>
  <c r="K105" i="1"/>
  <c r="J105" i="1"/>
  <c r="I105" i="1"/>
  <c r="H105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S99" i="1"/>
  <c r="R99" i="1"/>
  <c r="Q99" i="1"/>
  <c r="P99" i="1"/>
  <c r="O99" i="1"/>
  <c r="N99" i="1"/>
  <c r="M99" i="1"/>
  <c r="L99" i="1"/>
  <c r="K99" i="1"/>
  <c r="J99" i="1"/>
  <c r="I99" i="1"/>
  <c r="H99" i="1"/>
  <c r="S98" i="1"/>
  <c r="R98" i="1"/>
  <c r="Q98" i="1"/>
  <c r="P98" i="1"/>
  <c r="O98" i="1"/>
  <c r="N98" i="1"/>
  <c r="M98" i="1"/>
  <c r="L98" i="1"/>
  <c r="K98" i="1"/>
  <c r="J98" i="1"/>
  <c r="I98" i="1"/>
  <c r="H98" i="1"/>
  <c r="S97" i="1"/>
  <c r="R97" i="1"/>
  <c r="Q97" i="1"/>
  <c r="P97" i="1"/>
  <c r="O97" i="1"/>
  <c r="N97" i="1"/>
  <c r="M97" i="1"/>
  <c r="L97" i="1"/>
  <c r="K97" i="1"/>
  <c r="J97" i="1"/>
  <c r="I97" i="1"/>
  <c r="H97" i="1"/>
  <c r="S96" i="1"/>
  <c r="R96" i="1"/>
  <c r="Q96" i="1"/>
  <c r="P96" i="1"/>
  <c r="O96" i="1"/>
  <c r="N96" i="1"/>
  <c r="M96" i="1"/>
  <c r="L96" i="1"/>
  <c r="K96" i="1"/>
  <c r="J96" i="1"/>
  <c r="I96" i="1"/>
  <c r="H96" i="1"/>
  <c r="S95" i="1"/>
  <c r="R95" i="1"/>
  <c r="Q95" i="1"/>
  <c r="P95" i="1"/>
  <c r="O95" i="1"/>
  <c r="N95" i="1"/>
  <c r="M95" i="1"/>
  <c r="L95" i="1"/>
  <c r="K95" i="1"/>
  <c r="J95" i="1"/>
  <c r="I95" i="1"/>
  <c r="H95" i="1"/>
  <c r="S92" i="1"/>
  <c r="S91" i="1" s="1"/>
  <c r="S90" i="1" s="1"/>
  <c r="R92" i="1"/>
  <c r="R91" i="1" s="1"/>
  <c r="Q92" i="1"/>
  <c r="P92" i="1"/>
  <c r="O92" i="1"/>
  <c r="O91" i="1" s="1"/>
  <c r="O90" i="1" s="1"/>
  <c r="N92" i="1"/>
  <c r="N91" i="1" s="1"/>
  <c r="M92" i="1"/>
  <c r="L92" i="1"/>
  <c r="K92" i="1"/>
  <c r="K91" i="1" s="1"/>
  <c r="K90" i="1" s="1"/>
  <c r="J92" i="1"/>
  <c r="J91" i="1" s="1"/>
  <c r="Q91" i="1"/>
  <c r="P91" i="1"/>
  <c r="M91" i="1"/>
  <c r="L91" i="1"/>
  <c r="I91" i="1"/>
  <c r="H91" i="1"/>
  <c r="Q90" i="1"/>
  <c r="P90" i="1"/>
  <c r="M90" i="1"/>
  <c r="L90" i="1"/>
  <c r="I90" i="1"/>
  <c r="H90" i="1"/>
  <c r="Q89" i="1"/>
  <c r="P89" i="1"/>
  <c r="M89" i="1"/>
  <c r="L89" i="1"/>
  <c r="I89" i="1"/>
  <c r="H89" i="1"/>
  <c r="Q88" i="1"/>
  <c r="P88" i="1"/>
  <c r="M88" i="1"/>
  <c r="L88" i="1"/>
  <c r="I88" i="1"/>
  <c r="H88" i="1"/>
  <c r="Q87" i="1"/>
  <c r="P87" i="1"/>
  <c r="M87" i="1"/>
  <c r="L87" i="1"/>
  <c r="I87" i="1"/>
  <c r="H87" i="1"/>
  <c r="S81" i="1"/>
  <c r="R81" i="1"/>
  <c r="Q81" i="1"/>
  <c r="P81" i="1"/>
  <c r="O81" i="1"/>
  <c r="N81" i="1"/>
  <c r="M81" i="1"/>
  <c r="L81" i="1"/>
  <c r="K81" i="1"/>
  <c r="J81" i="1"/>
  <c r="I81" i="1"/>
  <c r="H81" i="1"/>
  <c r="S80" i="1"/>
  <c r="R80" i="1"/>
  <c r="Q80" i="1"/>
  <c r="P80" i="1"/>
  <c r="O80" i="1"/>
  <c r="N80" i="1"/>
  <c r="M80" i="1"/>
  <c r="L80" i="1"/>
  <c r="K80" i="1"/>
  <c r="J80" i="1"/>
  <c r="I80" i="1"/>
  <c r="H80" i="1"/>
  <c r="S79" i="1"/>
  <c r="R79" i="1"/>
  <c r="Q79" i="1"/>
  <c r="P79" i="1"/>
  <c r="O79" i="1"/>
  <c r="N79" i="1"/>
  <c r="M79" i="1"/>
  <c r="L79" i="1"/>
  <c r="K79" i="1"/>
  <c r="J79" i="1"/>
  <c r="I79" i="1"/>
  <c r="H79" i="1"/>
  <c r="S77" i="1"/>
  <c r="R77" i="1"/>
  <c r="Q77" i="1"/>
  <c r="P77" i="1"/>
  <c r="O77" i="1"/>
  <c r="N77" i="1"/>
  <c r="M77" i="1"/>
  <c r="L77" i="1"/>
  <c r="K77" i="1"/>
  <c r="J77" i="1"/>
  <c r="I77" i="1"/>
  <c r="H77" i="1"/>
  <c r="S76" i="1"/>
  <c r="R76" i="1"/>
  <c r="Q76" i="1"/>
  <c r="P76" i="1"/>
  <c r="O76" i="1"/>
  <c r="N76" i="1"/>
  <c r="M76" i="1"/>
  <c r="L76" i="1"/>
  <c r="K76" i="1"/>
  <c r="J76" i="1"/>
  <c r="I76" i="1"/>
  <c r="H76" i="1"/>
  <c r="S75" i="1"/>
  <c r="R75" i="1"/>
  <c r="Q75" i="1"/>
  <c r="P75" i="1"/>
  <c r="O75" i="1"/>
  <c r="N75" i="1"/>
  <c r="M75" i="1"/>
  <c r="L75" i="1"/>
  <c r="K75" i="1"/>
  <c r="J75" i="1"/>
  <c r="I75" i="1"/>
  <c r="H75" i="1"/>
  <c r="S66" i="1"/>
  <c r="R66" i="1"/>
  <c r="Q66" i="1"/>
  <c r="P66" i="1"/>
  <c r="O66" i="1"/>
  <c r="N66" i="1"/>
  <c r="M66" i="1"/>
  <c r="L66" i="1"/>
  <c r="K66" i="1"/>
  <c r="J66" i="1"/>
  <c r="I66" i="1"/>
  <c r="H66" i="1"/>
  <c r="S65" i="1"/>
  <c r="R65" i="1"/>
  <c r="Q65" i="1"/>
  <c r="P65" i="1"/>
  <c r="O65" i="1"/>
  <c r="N65" i="1"/>
  <c r="M65" i="1"/>
  <c r="L65" i="1"/>
  <c r="K65" i="1"/>
  <c r="J65" i="1"/>
  <c r="I65" i="1"/>
  <c r="H65" i="1"/>
  <c r="S64" i="1"/>
  <c r="R64" i="1"/>
  <c r="Q64" i="1"/>
  <c r="P64" i="1"/>
  <c r="O64" i="1"/>
  <c r="N64" i="1"/>
  <c r="M64" i="1"/>
  <c r="L64" i="1"/>
  <c r="K64" i="1"/>
  <c r="J64" i="1"/>
  <c r="I64" i="1"/>
  <c r="H64" i="1"/>
  <c r="S47" i="1"/>
  <c r="R47" i="1"/>
  <c r="Q47" i="1"/>
  <c r="P47" i="1"/>
  <c r="O47" i="1"/>
  <c r="N47" i="1"/>
  <c r="M47" i="1"/>
  <c r="L47" i="1"/>
  <c r="K47" i="1"/>
  <c r="J47" i="1"/>
  <c r="I47" i="1"/>
  <c r="H47" i="1"/>
  <c r="S46" i="1"/>
  <c r="R46" i="1"/>
  <c r="Q46" i="1"/>
  <c r="P46" i="1"/>
  <c r="O46" i="1"/>
  <c r="N46" i="1"/>
  <c r="M46" i="1"/>
  <c r="L46" i="1"/>
  <c r="K46" i="1"/>
  <c r="J46" i="1"/>
  <c r="I46" i="1"/>
  <c r="H46" i="1"/>
  <c r="S45" i="1"/>
  <c r="R45" i="1"/>
  <c r="Q45" i="1"/>
  <c r="P45" i="1"/>
  <c r="O45" i="1"/>
  <c r="N45" i="1"/>
  <c r="M45" i="1"/>
  <c r="L45" i="1"/>
  <c r="K45" i="1"/>
  <c r="J45" i="1"/>
  <c r="I45" i="1"/>
  <c r="H45" i="1"/>
  <c r="S11" i="1"/>
  <c r="R11" i="1"/>
  <c r="Q11" i="1"/>
  <c r="P11" i="1"/>
  <c r="O11" i="1"/>
  <c r="N11" i="1"/>
  <c r="M11" i="1"/>
  <c r="L11" i="1"/>
  <c r="K11" i="1"/>
  <c r="J11" i="1"/>
  <c r="I11" i="1"/>
  <c r="H11" i="1"/>
  <c r="S10" i="1"/>
  <c r="R10" i="1"/>
  <c r="Q10" i="1"/>
  <c r="P10" i="1"/>
  <c r="O10" i="1"/>
  <c r="N10" i="1"/>
  <c r="M10" i="1"/>
  <c r="L10" i="1"/>
  <c r="K10" i="1"/>
  <c r="J10" i="1"/>
  <c r="I10" i="1"/>
  <c r="H10" i="1"/>
  <c r="S9" i="1"/>
  <c r="R9" i="1"/>
  <c r="Q9" i="1"/>
  <c r="P9" i="1"/>
  <c r="O9" i="1"/>
  <c r="N9" i="1"/>
  <c r="M9" i="1"/>
  <c r="L9" i="1"/>
  <c r="K9" i="1"/>
  <c r="J9" i="1"/>
  <c r="I9" i="1"/>
  <c r="H9" i="1"/>
  <c r="S8" i="1"/>
  <c r="R8" i="1"/>
  <c r="Q8" i="1"/>
  <c r="Q109" i="1" s="1"/>
  <c r="Q108" i="1" s="1"/>
  <c r="Q107" i="1" s="1"/>
  <c r="P8" i="1"/>
  <c r="P109" i="1" s="1"/>
  <c r="P108" i="1" s="1"/>
  <c r="P107" i="1" s="1"/>
  <c r="O8" i="1"/>
  <c r="N8" i="1"/>
  <c r="M8" i="1"/>
  <c r="M109" i="1" s="1"/>
  <c r="M108" i="1" s="1"/>
  <c r="M107" i="1" s="1"/>
  <c r="L8" i="1"/>
  <c r="L109" i="1" s="1"/>
  <c r="L108" i="1" s="1"/>
  <c r="L107" i="1" s="1"/>
  <c r="K8" i="1"/>
  <c r="J8" i="1"/>
  <c r="I8" i="1"/>
  <c r="I109" i="1" s="1"/>
  <c r="I108" i="1" s="1"/>
  <c r="I107" i="1" s="1"/>
  <c r="H8" i="1"/>
  <c r="H109" i="1" s="1"/>
  <c r="H108" i="1" s="1"/>
  <c r="H107" i="1" s="1"/>
  <c r="S7" i="1"/>
  <c r="R7" i="1"/>
  <c r="Q7" i="1"/>
  <c r="P7" i="1"/>
  <c r="O7" i="1"/>
  <c r="N7" i="1"/>
  <c r="M7" i="1"/>
  <c r="L7" i="1"/>
  <c r="K7" i="1"/>
  <c r="J7" i="1"/>
  <c r="I7" i="1"/>
  <c r="H7" i="1"/>
  <c r="S6" i="1"/>
  <c r="R6" i="1"/>
  <c r="Q6" i="1"/>
  <c r="P6" i="1"/>
  <c r="O6" i="1"/>
  <c r="N6" i="1"/>
  <c r="M6" i="1"/>
  <c r="L6" i="1"/>
  <c r="K6" i="1"/>
  <c r="J6" i="1"/>
  <c r="I6" i="1"/>
  <c r="H6" i="1"/>
  <c r="I9" i="4" l="1"/>
  <c r="I6" i="4" s="1"/>
  <c r="M9" i="4"/>
  <c r="M6" i="4" s="1"/>
  <c r="N90" i="1"/>
  <c r="N87" i="1" s="1"/>
  <c r="N88" i="1"/>
  <c r="J109" i="1"/>
  <c r="J108" i="1" s="1"/>
  <c r="J107" i="1" s="1"/>
  <c r="J90" i="1"/>
  <c r="J87" i="1" s="1"/>
  <c r="J88" i="1"/>
  <c r="R90" i="1"/>
  <c r="R87" i="1" s="1"/>
  <c r="R88" i="1"/>
  <c r="J89" i="1"/>
  <c r="N89" i="1"/>
  <c r="N109" i="1" s="1"/>
  <c r="N108" i="1" s="1"/>
  <c r="N107" i="1" s="1"/>
  <c r="R89" i="1"/>
  <c r="R109" i="1" s="1"/>
  <c r="R108" i="1" s="1"/>
  <c r="R107" i="1" s="1"/>
  <c r="K89" i="1"/>
  <c r="K88" i="1" s="1"/>
  <c r="K87" i="1" s="1"/>
  <c r="O89" i="1"/>
  <c r="O88" i="1" s="1"/>
  <c r="O87" i="1" s="1"/>
  <c r="S89" i="1"/>
  <c r="S88" i="1" s="1"/>
  <c r="S87" i="1" s="1"/>
  <c r="S19" i="2"/>
  <c r="R19" i="2"/>
  <c r="Q19" i="2"/>
  <c r="P19" i="2"/>
  <c r="O19" i="2"/>
  <c r="N19" i="2"/>
  <c r="M19" i="2"/>
  <c r="L19" i="2"/>
  <c r="K19" i="2"/>
  <c r="J19" i="2"/>
  <c r="I19" i="2"/>
  <c r="H19" i="2"/>
  <c r="L18" i="2"/>
  <c r="S16" i="2"/>
  <c r="R16" i="2"/>
  <c r="Q16" i="2"/>
  <c r="P16" i="2"/>
  <c r="O16" i="2"/>
  <c r="N16" i="2"/>
  <c r="M16" i="2"/>
  <c r="L16" i="2"/>
  <c r="K16" i="2"/>
  <c r="J16" i="2"/>
  <c r="I16" i="2"/>
  <c r="H16" i="2"/>
  <c r="O15" i="2"/>
  <c r="O11" i="2" s="1"/>
  <c r="S11" i="2"/>
  <c r="R11" i="2"/>
  <c r="Q11" i="2"/>
  <c r="P11" i="2"/>
  <c r="N11" i="2"/>
  <c r="M11" i="2"/>
  <c r="L11" i="2"/>
  <c r="K11" i="2"/>
  <c r="J11" i="2"/>
  <c r="I11" i="2"/>
  <c r="H11" i="2"/>
  <c r="S10" i="2"/>
  <c r="R10" i="2"/>
  <c r="Q10" i="2"/>
  <c r="P10" i="2"/>
  <c r="P6" i="2" s="1"/>
  <c r="M10" i="2"/>
  <c r="L10" i="2"/>
  <c r="I10" i="2"/>
  <c r="I6" i="2" s="1"/>
  <c r="H10" i="2"/>
  <c r="S9" i="2"/>
  <c r="R9" i="2"/>
  <c r="R6" i="2" s="1"/>
  <c r="Q9" i="2"/>
  <c r="Q6" i="2" s="1"/>
  <c r="P9" i="2"/>
  <c r="N9" i="2"/>
  <c r="N6" i="2" s="1"/>
  <c r="M9" i="2"/>
  <c r="M6" i="2" s="1"/>
  <c r="L9" i="2"/>
  <c r="L6" i="2" s="1"/>
  <c r="J9" i="2"/>
  <c r="I9" i="2"/>
  <c r="H9" i="2"/>
  <c r="S8" i="2"/>
  <c r="R8" i="2"/>
  <c r="Q8" i="2"/>
  <c r="P8" i="2"/>
  <c r="O8" i="2"/>
  <c r="N8" i="2"/>
  <c r="M8" i="2"/>
  <c r="L8" i="2"/>
  <c r="K8" i="2"/>
  <c r="J8" i="2"/>
  <c r="I8" i="2"/>
  <c r="H8" i="2"/>
  <c r="S6" i="2"/>
  <c r="K6" i="2"/>
  <c r="J6" i="2"/>
  <c r="H6" i="2"/>
  <c r="S109" i="1" l="1"/>
  <c r="S108" i="1" s="1"/>
  <c r="S107" i="1" s="1"/>
  <c r="O109" i="1"/>
  <c r="O108" i="1" s="1"/>
  <c r="O107" i="1" s="1"/>
  <c r="K109" i="1"/>
  <c r="K108" i="1" s="1"/>
  <c r="K107" i="1" s="1"/>
  <c r="O10" i="2"/>
  <c r="O6" i="2" s="1"/>
  <c r="I33" i="16" l="1"/>
  <c r="I32" i="16" s="1"/>
  <c r="H32" i="16"/>
  <c r="H7" i="16" s="1"/>
  <c r="H6" i="16" s="1"/>
  <c r="N33" i="14" l="1"/>
  <c r="L33" i="14"/>
  <c r="K15" i="14"/>
  <c r="J33" i="14"/>
  <c r="J30" i="14" s="1"/>
  <c r="J27" i="14" s="1"/>
  <c r="J24" i="14" s="1"/>
  <c r="J21" i="14" s="1"/>
  <c r="J18" i="14" s="1"/>
  <c r="J15" i="14" s="1"/>
  <c r="H33" i="14"/>
  <c r="G33" i="14"/>
  <c r="G30" i="14" s="1"/>
  <c r="G27" i="14" s="1"/>
  <c r="G24" i="14" s="1"/>
  <c r="N32" i="14"/>
  <c r="L32" i="14"/>
  <c r="L29" i="14" s="1"/>
  <c r="J32" i="14"/>
  <c r="H29" i="14"/>
  <c r="H26" i="14" s="1"/>
  <c r="G32" i="14"/>
  <c r="N31" i="14"/>
  <c r="L31" i="14"/>
  <c r="J31" i="14"/>
  <c r="H31" i="14"/>
  <c r="G31" i="14"/>
  <c r="N30" i="14"/>
  <c r="N27" i="14" s="1"/>
  <c r="N24" i="14" s="1"/>
  <c r="N21" i="14" s="1"/>
  <c r="N18" i="14" s="1"/>
  <c r="N15" i="14" s="1"/>
  <c r="L30" i="14"/>
  <c r="H30" i="14"/>
  <c r="N29" i="14"/>
  <c r="J29" i="14"/>
  <c r="G29" i="14"/>
  <c r="G26" i="14" s="1"/>
  <c r="N28" i="14"/>
  <c r="N25" i="14" s="1"/>
  <c r="N22" i="14" s="1"/>
  <c r="N19" i="14" s="1"/>
  <c r="N16" i="14" s="1"/>
  <c r="L28" i="14"/>
  <c r="L25" i="14" s="1"/>
  <c r="L22" i="14" s="1"/>
  <c r="L19" i="14" s="1"/>
  <c r="J28" i="14"/>
  <c r="J25" i="14" s="1"/>
  <c r="J22" i="14" s="1"/>
  <c r="J19" i="14" s="1"/>
  <c r="J16" i="14" s="1"/>
  <c r="H28" i="14"/>
  <c r="H25" i="14" s="1"/>
  <c r="G28" i="14"/>
  <c r="G25" i="14" s="1"/>
  <c r="M15" i="14"/>
  <c r="L27" i="14"/>
  <c r="I15" i="14"/>
  <c r="H27" i="14"/>
  <c r="H24" i="14" s="1"/>
  <c r="N26" i="14"/>
  <c r="N23" i="14" s="1"/>
  <c r="N20" i="14" s="1"/>
  <c r="N17" i="14" s="1"/>
  <c r="N14" i="14" s="1"/>
  <c r="J26" i="14"/>
  <c r="J20" i="14" s="1"/>
  <c r="J14" i="14" s="1"/>
  <c r="L24" i="14"/>
  <c r="L21" i="14" s="1"/>
  <c r="L18" i="14" s="1"/>
  <c r="L15" i="14" s="1"/>
  <c r="B17" i="14"/>
  <c r="B16" i="14"/>
  <c r="N9" i="14" l="1"/>
  <c r="L26" i="14"/>
  <c r="L23" i="14" s="1"/>
  <c r="L20" i="14" s="1"/>
  <c r="L17" i="14" s="1"/>
  <c r="L14" i="14" s="1"/>
</calcChain>
</file>

<file path=xl/comments1.xml><?xml version="1.0" encoding="utf-8"?>
<comments xmlns="http://schemas.openxmlformats.org/spreadsheetml/2006/main">
  <authors>
    <author>Пользователь</author>
  </authors>
  <commentList>
    <comment ref="M130" authorId="0">
      <text>
        <r>
          <rPr>
            <b/>
            <sz val="10"/>
            <color indexed="81"/>
            <rFont val="Tahoma"/>
            <family val="2"/>
            <charset val="204"/>
          </rPr>
          <t>Пользователь:</t>
        </r>
        <r>
          <rPr>
            <sz val="10"/>
            <color indexed="81"/>
            <rFont val="Tahoma"/>
            <family val="2"/>
            <charset val="204"/>
          </rPr>
          <t xml:space="preserve">
250т.р. Школа 16 с ст.310
</t>
        </r>
      </text>
    </comment>
  </commentList>
</comments>
</file>

<file path=xl/sharedStrings.xml><?xml version="1.0" encoding="utf-8"?>
<sst xmlns="http://schemas.openxmlformats.org/spreadsheetml/2006/main" count="3626" uniqueCount="881">
  <si>
    <t>Наименование  программы, подпрограммы</t>
  </si>
  <si>
    <t>Код бюджетной классификации</t>
  </si>
  <si>
    <t>Расходы по годам</t>
  </si>
  <si>
    <t>Примечание</t>
  </si>
  <si>
    <t>ГРБС</t>
  </si>
  <si>
    <t>Рз Пр</t>
  </si>
  <si>
    <t>ЦСР</t>
  </si>
  <si>
    <t>ВР</t>
  </si>
  <si>
    <t>Плановый период</t>
  </si>
  <si>
    <t>январь - март</t>
  </si>
  <si>
    <t>январь - июнь</t>
  </si>
  <si>
    <t>январь-сентябрь</t>
  </si>
  <si>
    <t>значение на конец года</t>
  </si>
  <si>
    <t>план</t>
  </si>
  <si>
    <t>факт</t>
  </si>
  <si>
    <t>1-ый год</t>
  </si>
  <si>
    <t>2-ой год</t>
  </si>
  <si>
    <t>в том числе по ГРБС:</t>
  </si>
  <si>
    <t>X</t>
  </si>
  <si>
    <t>147 </t>
  </si>
  <si>
    <t>Повышение качества жизни отдельных категорий граждан, в том числе инвалидов, степени их социальной защищенности</t>
  </si>
  <si>
    <t> 147</t>
  </si>
  <si>
    <t>Социальная поддержка семей, имеющих детей</t>
  </si>
  <si>
    <t>1.1.</t>
  </si>
  <si>
    <t>Предоставление, доставка и пересылка ежемесячных денежных выплат ветеранам труда и труженикам тыла (в соответствии с Законом Красноярского края от 10.12.2004 № 12-2703 «О мерах социальной поддержки ветеранов»)</t>
  </si>
  <si>
    <t>0110211</t>
  </si>
  <si>
    <t>1.2.</t>
  </si>
  <si>
    <t>0110212</t>
  </si>
  <si>
    <t>1.3.</t>
  </si>
  <si>
    <t>1.4.</t>
  </si>
  <si>
    <t>1.5.</t>
  </si>
  <si>
    <t>Предоставление, доставка и пересылка  социального пособия на погребение (в соответствии с Законом Красноярского края от 07.02. 2008 № 4-1275 «О выплате социального пособия на погребение и возмещении стоимости услуг по погребению»)</t>
  </si>
  <si>
    <t>1.6.</t>
  </si>
  <si>
    <t>Возмещение специализированным службам по вопросам похоронного дела стоимости услуг по погребению (в соответствии с Законом Красноярского края от 07.02.2008 № 4-1275 «О выплате социального пособия на погребение и возмещении стоимости услуг по погребению»</t>
  </si>
  <si>
    <t>1.7.</t>
  </si>
  <si>
    <t>1.8.</t>
  </si>
  <si>
    <t>1.9.</t>
  </si>
  <si>
    <t>Предоставление ежегодной денежной выплаты лицам, награжденным нагрудным знаком  «Почетный донор России»</t>
  </si>
  <si>
    <t>1.10.</t>
  </si>
  <si>
    <t>1.11.</t>
  </si>
  <si>
    <t>1.12.</t>
  </si>
  <si>
    <t>1.13.</t>
  </si>
  <si>
    <t xml:space="preserve">Выплаты инвалидам компенсаций страховых премий по договорам обязательного страхования гражданской ответственности владельцев транспортных средств </t>
  </si>
  <si>
    <t>1003 </t>
  </si>
  <si>
    <t>1.14.</t>
  </si>
  <si>
    <t>Предоставление единовременной адресной материальной помощи обратившимся гражданам, находящимся в трудной жизненной ситуации</t>
  </si>
  <si>
    <t>1.15.</t>
  </si>
  <si>
    <t>Предоставление, доставка и пересылка ежемесячного пособия на ребенка (в соответствии с Законом Красноярского края от 11.12.2012 № 3-876 «О ежемесячном пособии на ребенка»)</t>
  </si>
  <si>
    <t>2.1.</t>
  </si>
  <si>
    <t>Предоставление, доставка и пересылка  ежегодного пособия на ребенка школьного возраста (в соответствии с Законом Красноярского края от 09.12.2010 № 11-5393 «О социальной поддержке семей, имеющих детей, в Красноярском крае»)</t>
  </si>
  <si>
    <t>2.2.</t>
  </si>
  <si>
    <t>2.3.</t>
  </si>
  <si>
    <t>2.4.</t>
  </si>
  <si>
    <t>2.5.</t>
  </si>
  <si>
    <t>2.6.</t>
  </si>
  <si>
    <t>2.7.</t>
  </si>
  <si>
    <t>2.8.</t>
  </si>
  <si>
    <t xml:space="preserve">Обеспечение социальной поддержки граждан
на оплату жилого помещения и коммунальных услуг
</t>
  </si>
  <si>
    <t>3.1.</t>
  </si>
  <si>
    <t>3.2.</t>
  </si>
  <si>
    <t>3.3.</t>
  </si>
  <si>
    <t xml:space="preserve">Оплата жилищно-коммунальных услуг отдельным категориям граждан </t>
  </si>
  <si>
    <t>3.4.</t>
  </si>
  <si>
    <t>4.1.</t>
  </si>
  <si>
    <t>5.1.</t>
  </si>
  <si>
    <t>0110181</t>
  </si>
  <si>
    <t>0110221</t>
  </si>
  <si>
    <t>0110391</t>
  </si>
  <si>
    <t>0110392</t>
  </si>
  <si>
    <t>0110431</t>
  </si>
  <si>
    <t>0110432</t>
  </si>
  <si>
    <t>0115220</t>
  </si>
  <si>
    <t>0110286</t>
  </si>
  <si>
    <t>0110288</t>
  </si>
  <si>
    <t>0115280</t>
  </si>
  <si>
    <t>0112696</t>
  </si>
  <si>
    <t>0112699</t>
  </si>
  <si>
    <t>0120171</t>
  </si>
  <si>
    <t>0120272</t>
  </si>
  <si>
    <t>0120273</t>
  </si>
  <si>
    <t>0120274</t>
  </si>
  <si>
    <t>0120276</t>
  </si>
  <si>
    <t>0127561</t>
  </si>
  <si>
    <t>0120461</t>
  </si>
  <si>
    <t>0130191</t>
  </si>
  <si>
    <t>0130231</t>
  </si>
  <si>
    <t>0130192</t>
  </si>
  <si>
    <t>0135250</t>
  </si>
  <si>
    <t>Наимено-вание ГРБС</t>
  </si>
  <si>
    <t>всего расход-ные обязатель-ства</t>
  </si>
  <si>
    <t>управле-ние</t>
  </si>
  <si>
    <t>1.16.</t>
  </si>
  <si>
    <t>0115198</t>
  </si>
  <si>
    <t>Повышение качества жизни отдельных категорий граждан</t>
  </si>
  <si>
    <t>Под
программа 2</t>
  </si>
  <si>
    <t>Под
программа 5</t>
  </si>
  <si>
    <t>Под
программа 4</t>
  </si>
  <si>
    <t>Под
программа 3</t>
  </si>
  <si>
    <t>Выплата, доставка и пересылка пенсии за выслугу лет лицам, замещавшим должности муниципальной службы согласно решению Минусинского городского Совета депутатов от 24.10.2012 № 5-34р</t>
  </si>
  <si>
    <t>Предоставление едино-временной адресной материальной помощи на ремонт печного отопления и электропроводки в жилых помещениях обратившимся многодетным семьям с учетом расходов на доставку и пересылку</t>
  </si>
  <si>
    <t>1.17.</t>
  </si>
  <si>
    <t>0112690</t>
  </si>
  <si>
    <t>Статус (муниципальная программа, подпрограмма)</t>
  </si>
  <si>
    <t>Наименование ГРБС</t>
  </si>
  <si>
    <t xml:space="preserve">Код бюджетной классификации </t>
  </si>
  <si>
    <t>Муниципальная программа</t>
  </si>
  <si>
    <t xml:space="preserve">всего расходные обязательства </t>
  </si>
  <si>
    <t>отдел культуры администрации города Минусинска</t>
  </si>
  <si>
    <t>041</t>
  </si>
  <si>
    <t>Х</t>
  </si>
  <si>
    <t>муниципальное казенное учреждение "Управление капитального строительства +"</t>
  </si>
  <si>
    <t>муниципальное казенное учреждение "Управление городского хозяйства"</t>
  </si>
  <si>
    <t>Подпрограмма 1</t>
  </si>
  <si>
    <t>Культурное наследие</t>
  </si>
  <si>
    <t>019</t>
  </si>
  <si>
    <t>Подпрограмма 2</t>
  </si>
  <si>
    <t>Искусство и народное творчество</t>
  </si>
  <si>
    <t>Подпрограмма 3</t>
  </si>
  <si>
    <t>Обеспечение условий реализации программы и прочие мероприятия</t>
  </si>
  <si>
    <t xml:space="preserve">Муниципальная программа </t>
  </si>
  <si>
    <t>Всего расходные обязательства по программе</t>
  </si>
  <si>
    <t>х</t>
  </si>
  <si>
    <t>Отдел спорта и молодежной политики администрации города Минусинска</t>
  </si>
  <si>
    <t>«Развитие массовой физической культуры и спорта»</t>
  </si>
  <si>
    <t>Всего расходные обязательства по подпрограмме</t>
  </si>
  <si>
    <t>в том числе по Отделу спорта и молодежной политики администрации города Минусинска</t>
  </si>
  <si>
    <t>Мероприятие 1.1. Обеспечение деятельности  (оказание услуг)  подведомственных учреждений</t>
  </si>
  <si>
    <t>015</t>
  </si>
  <si>
    <t>1101</t>
  </si>
  <si>
    <t>611</t>
  </si>
  <si>
    <t>612</t>
  </si>
  <si>
    <t>«Развитие системы подготовки спортивного резерва»</t>
  </si>
  <si>
    <t>Цель подпрограммы Создание условий для дальнейшего развития и совершенствования системы  патриотического воспитания молодежи г. Минусинска</t>
  </si>
  <si>
    <t>Задача подпрограммы Вовлечение молодежи г. Минусинска в социальную практику, совершенствующую основные направления патриотического воспитания и повышение общественной, гражданской и политической активности молодежи    г. Минусинска;</t>
  </si>
  <si>
    <t>Мероприятие 2.1.: Обеспечение деятельности  (оказание услуг) учреждений дополнительного образования детей</t>
  </si>
  <si>
    <t>0702</t>
  </si>
  <si>
    <t>«Выполнение государственных функций в установленной форме»</t>
  </si>
  <si>
    <t>всего расходные обязательства</t>
  </si>
  <si>
    <t xml:space="preserve">Мероприятие 3.1.
Руководство и управление в сфере установленных функций
</t>
  </si>
  <si>
    <t xml:space="preserve">Мероприятие 3.2.
Обеспечение деятельности централизованной бухгалтерии
</t>
  </si>
  <si>
    <t>0838063</t>
  </si>
  <si>
    <t>в том числе  Отдел спорта и молодежной политики администрации города Минусинска</t>
  </si>
  <si>
    <t>«Вовлечение молодежи г. Минусинска  в социальную практику»</t>
  </si>
  <si>
    <t>0707</t>
  </si>
  <si>
    <t>Мероприятие 1.1. Делегирование талантливой творческой и одаренной молодежи для участия в краевых, региональных и российских фестивалях, конкурсах.</t>
  </si>
  <si>
    <t>244</t>
  </si>
  <si>
    <t>112</t>
  </si>
  <si>
    <t>Мероприятие 1.3. Обеспечение реализации утвержденного календарного плана, реализации молодежных программ (предоставление грантов, вручение премии, интеллект клуб, КВН, ИКСЗМ)</t>
  </si>
  <si>
    <t>350</t>
  </si>
  <si>
    <t xml:space="preserve">Мероприятие 1.4. Обеспечение  занятости, профориентации и трудоустройства подростков и молодежи. Организация работы молодежных движений ТОС и ККСО, молодежного муниципального стройотряда.
</t>
  </si>
  <si>
    <t>Мероприятие 1.5. Организация занятости несовершеннолетних в летний период (муниципальный отряд)</t>
  </si>
  <si>
    <t>0718705</t>
  </si>
  <si>
    <t>Предоставление субсидии на цели, не связанные финансовым обеспечением выполнения  муниципального задания на оказание муниципальных услуг                (муниципальный стройотряд).</t>
  </si>
  <si>
    <t>Отдел культуры администрации города Минусинска</t>
  </si>
  <si>
    <t>0801</t>
  </si>
  <si>
    <t>Управление образования администрации г.Минусинска</t>
  </si>
  <si>
    <t>045</t>
  </si>
  <si>
    <t>622</t>
  </si>
  <si>
    <t xml:space="preserve">Мероприятие 1.6. Обеспечение деятельности (оказание услуг) подведомственных учреждений
</t>
  </si>
  <si>
    <t xml:space="preserve">Мероприятие 1.7. Софинансирование из городского бюджета по субсидии на поддержку деятельности муниципальных молодежных центров  </t>
  </si>
  <si>
    <t xml:space="preserve">Мероприятие 1.8. Поддержка деятельности муниципальных 
молодежных центров
</t>
  </si>
  <si>
    <t>«Патриотическое воспитание молодежи г. Минусинска»</t>
  </si>
  <si>
    <t>Мероприятие 2.1. Реализация  проектов направленных на повышение обществен-ной, гражданской и политической активности молодежи, поддержка и развитие института молодой семьи, предпринимательства, добровольчества.</t>
  </si>
  <si>
    <t>Мероприятие 2.2. Развитие материальной базы для работы с молодежью</t>
  </si>
  <si>
    <t>МКУ "Управление городского хозяйства"</t>
  </si>
  <si>
    <t>1003</t>
  </si>
  <si>
    <t>0738709</t>
  </si>
  <si>
    <t>322</t>
  </si>
  <si>
    <t>Земельно-имущественные отношения города Минусинска</t>
  </si>
  <si>
    <t>0412</t>
  </si>
  <si>
    <t>1418087</t>
  </si>
  <si>
    <t>1418061</t>
  </si>
  <si>
    <t>Наименование программы, подпрограммы</t>
  </si>
  <si>
    <t>РзПр</t>
  </si>
  <si>
    <t>январь-март</t>
  </si>
  <si>
    <t>январь-июнь</t>
  </si>
  <si>
    <t>"Обеспечение эффективного учета, управления и использования муниципального имущества"</t>
  </si>
  <si>
    <t>всего расходные обязательства по подпрограмме</t>
  </si>
  <si>
    <t>013</t>
  </si>
  <si>
    <t>КУМИ г.Минусинска</t>
  </si>
  <si>
    <t>0113</t>
  </si>
  <si>
    <t>1018021</t>
  </si>
  <si>
    <t>121</t>
  </si>
  <si>
    <t>122</t>
  </si>
  <si>
    <t>852</t>
  </si>
  <si>
    <t>1018084</t>
  </si>
  <si>
    <t>1018088</t>
  </si>
  <si>
    <t>1004</t>
  </si>
  <si>
    <t>1015082</t>
  </si>
  <si>
    <t>412</t>
  </si>
  <si>
    <t>1017587</t>
  </si>
  <si>
    <t>Финансовое управление администрации города Минусинска</t>
  </si>
  <si>
    <t>0106</t>
  </si>
  <si>
    <t>009</t>
  </si>
  <si>
    <t>Основное мероприятие 1.1</t>
  </si>
  <si>
    <t>0503</t>
  </si>
  <si>
    <t>0618102</t>
  </si>
  <si>
    <t>243</t>
  </si>
  <si>
    <t>Основное мероприятие 1.2</t>
  </si>
  <si>
    <t xml:space="preserve">Софинансирование по субсидити бюджетам муниципальных образований края для реализацию проектов  по благоустройству территорий городских округов </t>
  </si>
  <si>
    <t>Основное мероприятие 1.3</t>
  </si>
  <si>
    <t>Основное мероприятие 2.1</t>
  </si>
  <si>
    <t>Текущее содержание зеленых насаждений</t>
  </si>
  <si>
    <t>0618104</t>
  </si>
  <si>
    <t>0628101</t>
  </si>
  <si>
    <t>360</t>
  </si>
  <si>
    <t xml:space="preserve">Основное мероприятие </t>
  </si>
  <si>
    <t>Проведение городского конкурса на благоустройство территорий и дворов "Мой любимый город"</t>
  </si>
  <si>
    <t xml:space="preserve">Обеспечение жизнедеятельности территории </t>
  </si>
  <si>
    <t xml:space="preserve">Жизнедеятельность города  </t>
  </si>
  <si>
    <t>Текущее содержание, ремонт и эксплуатация сетей и оборудования уличного освещения</t>
  </si>
  <si>
    <t>0518107</t>
  </si>
  <si>
    <t>0518110</t>
  </si>
  <si>
    <t>0518108</t>
  </si>
  <si>
    <t>Текущее содержание, ремонт и эксплуатация объектов инженерной защиты города</t>
  </si>
  <si>
    <t>0518109</t>
  </si>
  <si>
    <t>Организация и проведение акарицидных обработок мест массового отдыха населения (субсидии из краевого бюджета)</t>
  </si>
  <si>
    <t>0909</t>
  </si>
  <si>
    <t>0517555</t>
  </si>
  <si>
    <t>0518111</t>
  </si>
  <si>
    <t>133</t>
  </si>
  <si>
    <t xml:space="preserve">Реформирование и модернизация жилищно-коммунального хозяйства и повышение энергетической эффективности муниципального образования город Минусинск </t>
  </si>
  <si>
    <t>0501</t>
  </si>
  <si>
    <t>0318142</t>
  </si>
  <si>
    <t>0502</t>
  </si>
  <si>
    <t>0505</t>
  </si>
  <si>
    <t>Субсидии бюджету муниципального образования город Минусинск на капитальный ремонт, реконструкцию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 для обеспечения функционирования систем теплоснабжения, электроснабжения, водоснабжения и очистки сточных вод</t>
  </si>
  <si>
    <t>0317571</t>
  </si>
  <si>
    <t>Софинансирование по  субсидии бюджету муниципального образования город Минусинск на капитальный ремонт, реконструкцию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 же на приобретение технологического оборудования для обеспечения функционирования систем теплоснабжения, электроснабжения, водоснабжения, водоотведения и очистки сточных вод</t>
  </si>
  <si>
    <t>0318141</t>
  </si>
  <si>
    <t xml:space="preserve">Строительство, реконструкция и капитальный ремонт сетей уличного освещения муниципального образования город Минусинск </t>
  </si>
  <si>
    <t>Строительство сетей уличного освещения на автомобильных дорогах общего пользования</t>
  </si>
  <si>
    <t>0328143</t>
  </si>
  <si>
    <t>0328147</t>
  </si>
  <si>
    <t>Подпрограмма 4</t>
  </si>
  <si>
    <t>Обеспечение реализации муниципальной программы и прочие мероприятия»</t>
  </si>
  <si>
    <t>Содержание МКУ "Управление городского хозяйства"</t>
  </si>
  <si>
    <t>фонд оплаты труда и страховые взносы</t>
  </si>
  <si>
    <t>0309</t>
  </si>
  <si>
    <t>0348061</t>
  </si>
  <si>
    <t>111</t>
  </si>
  <si>
    <t>иные выплаты персоналу, за исключением фонда оплаты труда</t>
  </si>
  <si>
    <t>прочая закупка товаров, работ и услуг для государственных  нужд</t>
  </si>
  <si>
    <t>0348810</t>
  </si>
  <si>
    <t> прочая закупка товаров, работ и услуг для государственных  нужд</t>
  </si>
  <si>
    <t>уплата прочих налогов, сборов и иных платежей</t>
  </si>
  <si>
    <t>Субвенция бюджетам муниципальных образований на реализацию временных мер поддержки населения в целях обеспечения доступности  коммунальных услуг</t>
  </si>
  <si>
    <t>0397578</t>
  </si>
  <si>
    <t>810</t>
  </si>
  <si>
    <t xml:space="preserve">Обеспечение транспортной инфраструктуры муниципального образования город Минусинск </t>
  </si>
  <si>
    <t xml:space="preserve">Дороги муниципального образования город Минусинск» 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</si>
  <si>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</t>
  </si>
  <si>
    <t>0409</t>
  </si>
  <si>
    <t>0417508</t>
  </si>
  <si>
    <t>Софинансирование по субсидии на содержание автомобильных дорог общего пользования местного значения</t>
  </si>
  <si>
    <t>0418121</t>
  </si>
  <si>
    <t>Софинансирование по субсидии на развитие и модернизацию автомобильных дорог местного значения городских округов, городских и сельских поселений</t>
  </si>
  <si>
    <t>0418122</t>
  </si>
  <si>
    <t>0418124</t>
  </si>
  <si>
    <t>Расходы  на содержание автомобильных дорог общего пользования местного значения за счет средств дорожного фонда города Минусинска</t>
  </si>
  <si>
    <t>0418125</t>
  </si>
  <si>
    <t xml:space="preserve">Подпрограмма 2 </t>
  </si>
  <si>
    <t xml:space="preserve">Обеспечение пассажирских перевозок на городских маршрутах с небольшой интенсивностью пассажирских потоков» 
</t>
  </si>
  <si>
    <t>Предоставление субсидий организациям автомобильного пассажирского транспорта на компенсацию расходов, возникающих в результате небольшой интенсивности пассажиропотоков по городским маршрутам</t>
  </si>
  <si>
    <t>0408</t>
  </si>
  <si>
    <t>0428130</t>
  </si>
  <si>
    <t xml:space="preserve">Повышение безопасности дорожного движения 
в муниципальном образовании город Минусинск» </t>
  </si>
  <si>
    <t>Субсидии бюджетам муниципальных образований Красноярского края на приобретение и установку дорожных знаков  на участках автодорог местного значения вблизи детского учреждения (школы), на проезжей части которых возможно появление детей</t>
  </si>
  <si>
    <t>0437491</t>
  </si>
  <si>
    <t>Софинансирование по субсидии бюджетам муниципальных образований Красноярского края на приобретение и установку дорожных знаков  на участках автодорог местного значения вблизи детского учреждения (школы), на проезжей части которых возможно появление детей</t>
  </si>
  <si>
    <t>0438126</t>
  </si>
  <si>
    <t>Нанесение дорожной разметки 1.14.1 на пешеходных переходах</t>
  </si>
  <si>
    <t>0438128</t>
  </si>
  <si>
    <t xml:space="preserve">Приобретение и установка дорожных знаков </t>
  </si>
  <si>
    <t>0438129</t>
  </si>
  <si>
    <t>Управление социальной защиты населения</t>
  </si>
  <si>
    <t>147</t>
  </si>
  <si>
    <t>Администрация города Минусинска</t>
  </si>
  <si>
    <t>Поддержка субъектов малого и среднего предпринимательства</t>
  </si>
  <si>
    <t>Обеспечение реализации муниципальной программы и прочие мероприятия</t>
  </si>
  <si>
    <t>Обеспечение пожизненного содержания с иждивением</t>
  </si>
  <si>
    <t>152</t>
  </si>
  <si>
    <t>Архивное дело города Минусинска</t>
  </si>
  <si>
    <t>1618061</t>
  </si>
  <si>
    <t>1617519</t>
  </si>
  <si>
    <t>1619478</t>
  </si>
  <si>
    <t>1617478</t>
  </si>
  <si>
    <t>Подпрограмма 6</t>
  </si>
  <si>
    <t>Всего расхожные обязательства</t>
  </si>
  <si>
    <t>Управление образования города Минусинска</t>
  </si>
  <si>
    <t>Развитие дошкольного образования</t>
  </si>
  <si>
    <t>Всего</t>
  </si>
  <si>
    <t>Городской бюджет</t>
  </si>
  <si>
    <t>Краевой бюджет</t>
  </si>
  <si>
    <t>Федеральный бюджет</t>
  </si>
  <si>
    <t>мероприятие 1.1</t>
  </si>
  <si>
    <t>Обеспечение деятельности подведомственных учреждений</t>
  </si>
  <si>
    <t>07 01</t>
  </si>
  <si>
    <t>07 02</t>
  </si>
  <si>
    <t>ИТОГО</t>
  </si>
  <si>
    <t>мероприятие 1.2</t>
  </si>
  <si>
    <t>Субсидия на частичное финансирование (возмещение) расходов на краевые выплаты младшим воспитателями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</t>
  </si>
  <si>
    <t>мероприятие 1.3</t>
  </si>
  <si>
    <t>Софинансирование на частичное финансирование (возмещение) расходов на краевые выплаты младшим воспитателями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</t>
  </si>
  <si>
    <t>мероприятие 1.4</t>
  </si>
  <si>
    <t>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учреждениях, общедоступного и бесплатного дошкольного образования, в муниципальных общеобразовательных учреждениях</t>
  </si>
  <si>
    <t>мероприятие 1.5</t>
  </si>
  <si>
    <t>Подготовка учреждений к новому учебному году</t>
  </si>
  <si>
    <t>мероприятие 1.6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</si>
  <si>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 с учетом доставки</t>
  </si>
  <si>
    <t>10 04</t>
  </si>
  <si>
    <t>мероприятие 1.7</t>
  </si>
  <si>
    <t>Реализация государственных полномочий по обеспечению содержания в муниципальных дошкольных образовательных учреждениях (группах) детей без взимания родительской платы</t>
  </si>
  <si>
    <t>10 03</t>
  </si>
  <si>
    <t>мероприятие 1.8</t>
  </si>
  <si>
    <t>Кредиторская задолженность по субсидии на реализацию мероприятий по реконструкции и капитальному ремонту зданий под дошкольные образовательные учреждения, реконструкции и капитальному ремонту зданий образовательных учреждений для создания условий, позволяющих реализовать основную общеобразовательную программу дошкольного образования детей, а также приобретение оборудования, мебели</t>
  </si>
  <si>
    <t>Мероприятие 1.9</t>
  </si>
  <si>
    <t xml:space="preserve">Приобретение основных средств по субвенции на образовательную деятельность </t>
  </si>
  <si>
    <t>0701</t>
  </si>
  <si>
    <t>Мероприятие 1.10</t>
  </si>
  <si>
    <t>Расходы для оплаты по исполнительному листу АС № 006408149 от 23.04.2014г.</t>
  </si>
  <si>
    <t>Мероприятие 1.11</t>
  </si>
  <si>
    <t xml:space="preserve">Модернизация региональных систем дошкольного образования за счет средств федерального бюджета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 </t>
  </si>
  <si>
    <t xml:space="preserve">Софинансирование по модернизации региональных систем дошкольного образования за счет средств федерального бюджета </t>
  </si>
  <si>
    <t xml:space="preserve">                           ИТОГО</t>
  </si>
  <si>
    <t>Мероприятие 1.12</t>
  </si>
  <si>
    <t>Управление администрации города Минусинска</t>
  </si>
  <si>
    <t> мероприятие 1.13</t>
  </si>
  <si>
    <t>Обеспечение деятельности подведомственных учреждений на иные цели</t>
  </si>
  <si>
    <t> Управление образования города Минусинска</t>
  </si>
  <si>
    <t>Развитие образования муниципальной программы</t>
  </si>
  <si>
    <t>ВСЕГО</t>
  </si>
  <si>
    <t xml:space="preserve"> мероприятие 2.1 </t>
  </si>
  <si>
    <t xml:space="preserve">07 02 </t>
  </si>
  <si>
    <t>07 09</t>
  </si>
  <si>
    <t> мероприятие 2.2</t>
  </si>
  <si>
    <t> мероприятие 2.3</t>
  </si>
  <si>
    <t>Обеспечение деятельности подведомственного учреждения МКОУ "О(С)ОШ № 14"</t>
  </si>
  <si>
    <t>мероприятие 2.4 </t>
  </si>
  <si>
    <t>мероприятие 2.5 </t>
  </si>
  <si>
    <t>Оплата стоимости набора продуктов питания или готовых блюд и их транспортировка в лагерях с дневным пребыванием детей</t>
  </si>
  <si>
    <t>мероприятие 2.6</t>
  </si>
  <si>
    <t>Софинансирование оплаты стоимости набора продуктов питания или готовых блюд и их транспортировка в лагерях с дневным пребыванием детей</t>
  </si>
  <si>
    <t> мероприятие 2.7</t>
  </si>
  <si>
    <t>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(полного) общего образования в образовательных учреждениях края, в том числе негосударственных образовательных учреждениях, прошедших государственную аккредитацию и реализующих основные общеобразовательные программы, в размере, необходимом для реализации основных общеобразовательных программ, в соответствии с подпунктом 6.1 статьи 29 Закона Российской Федерации от 29 декабря 2012 года № 273-ФЗ "Об образовании" МКОУ "О(С)ОШ № 14"</t>
  </si>
  <si>
    <t>мероприятие 2.8</t>
  </si>
  <si>
    <t>Обеспечение государственных гарантий прав граждан на получение общедоступного и бесплатного начального общего, основного общего, среднего (полного) общего образования в общеобразовательных учреждениях края, в том числе негосударственных образовательных учреждениях, прошедших государственную аккредитацию и реализующих основные общеобразовательные программы, в размере, необходимом для реализации основных общеобразовательных программ, в соответствии с подпунктом 6.1 статьи 29 Закона Российской Федерации от 29 декабря 2012 года № 273-ФЗ "</t>
  </si>
  <si>
    <t>мероприятие 2.9</t>
  </si>
  <si>
    <t>Реализация государственных полномочий по обеспечению питанием детей, обучающихся в муниципальных образовательных учреждениях, реализующих основные общеобразовательные программы, без взимания платы</t>
  </si>
  <si>
    <t>Мероприятие 2.10</t>
  </si>
  <si>
    <t>Мероприятие 2.11</t>
  </si>
  <si>
    <t xml:space="preserve">софинансирование по субсидии на проведение реконструкции или капитального ремонта зданий общеобразовательных учреждений , находящихся в аварийном состоянии </t>
  </si>
  <si>
    <t xml:space="preserve">мероприятие 3.1 </t>
  </si>
  <si>
    <t>Организация отдыха, оздоровления и занятости детей в муниципальных загородных оздоровительных лагерях</t>
  </si>
  <si>
    <t>07 07</t>
  </si>
  <si>
    <t>мероприятие 3.2</t>
  </si>
  <si>
    <t>Обеспечение деятельности муниципальных учреждений</t>
  </si>
  <si>
    <t>мероприятие 3.3</t>
  </si>
  <si>
    <t>Организация лагерей дневного пребывания в летний период</t>
  </si>
  <si>
    <t>мероприятие 3.4</t>
  </si>
  <si>
    <t>Поощрение авторов лучших проектов летнего отдыха и оздоровления детей</t>
  </si>
  <si>
    <t>мероприятие 3.5</t>
  </si>
  <si>
    <t>Реализация мероприятий на приобретение путевок для оздоровления детей</t>
  </si>
  <si>
    <t>323</t>
  </si>
  <si>
    <t>мероприятие 3.6</t>
  </si>
  <si>
    <t>Реализация мероприятий по организации палаточных лагерей</t>
  </si>
  <si>
    <t>мероприятие 3.7.1</t>
  </si>
  <si>
    <t>Поддержка талантливых и одаренных детей</t>
  </si>
  <si>
    <t>мероприятие 3.7.2</t>
  </si>
  <si>
    <t>Поддержка талантливых и одаренных детей в области культуры и искусства</t>
  </si>
  <si>
    <t>Отдел культуры</t>
  </si>
  <si>
    <t>мероприятие 3.8</t>
  </si>
  <si>
    <t>621</t>
  </si>
  <si>
    <t>мероприятие 3.9</t>
  </si>
  <si>
    <t>Кредиторская задолженность. Оснащение муниципальных учреждений физкультурно-спортивной направленности спортивным инвентарем, оборудованием, спортивной одеждой и обувью.</t>
  </si>
  <si>
    <t xml:space="preserve">045 </t>
  </si>
  <si>
    <t>мероприятие 3.10</t>
  </si>
  <si>
    <t>Оплата расходов по исполнительным листам по МОБУ ДСОЛ «Ёлочка»</t>
  </si>
  <si>
    <t>мероприятие 3.11</t>
  </si>
  <si>
    <t>Финансовая поддержка муниципальных учреждений, оказывающих услуги по отдыху, оздоровлению и занятости детей</t>
  </si>
  <si>
    <t>Софинансирование по субсидии в целях финансовой поддержки муниципальных учреждений, оказывающих услуги по отдыху, оздоровлению и занятости детей</t>
  </si>
  <si>
    <t xml:space="preserve">07 07 </t>
  </si>
  <si>
    <t>мероприятие 3.12</t>
  </si>
  <si>
    <t>Выполнение ремонтно-строительных работ по устройству спортивных площадок в муниципальных учреждениях, иных муниципальных организациях, оказывающих услуги по отдыху, оздоровлению и занятости детей</t>
  </si>
  <si>
    <t>мероприятие 3.13</t>
  </si>
  <si>
    <t>Возмещение расходов на выплаты врачам, медицинским сестрам,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в муниципальных загородных оздоровительных лагерей, оказанных на договорной основе</t>
  </si>
  <si>
    <t>софинансирование по возмещению расходов на выплаты врачам, медицинским сестрам,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в муниципальных загородных оздоровительных лагерей, оказанных на договорной основе</t>
  </si>
  <si>
    <t>мероприятие 3.14</t>
  </si>
  <si>
    <t>Софинансирование по субсидии на реализацию мероприятий по реконструкции и капитальному ремонту зданий под дошкольные образовательные учреждения, реконструкции и капитальному ремонту зданий образовательных учреждений для создания условий, позволяющих реализовать основную общеобразовательную программу дошкольного образования детей, а также приобретение оборудования, мебели</t>
  </si>
  <si>
    <t>мероприятие 3.15</t>
  </si>
  <si>
    <t>Кредиторская задолженность по субсидии и субсидия на реализацию мероприятий по реконструкции и капитальному ремонту зданий под дошкольные образовательные учреждения, реконструкции и капитальному ремонту зданий образовательных учреждений для создания условий, позволяющих реализовать основную общеобразовательную программу дошкольного образования детей, а также приобретение оборудования, мебели</t>
  </si>
  <si>
    <t>мероприятие 3.16</t>
  </si>
  <si>
    <t>Обеспечение реализации муниципальной программы</t>
  </si>
  <si>
    <t>мероприятие 4.1</t>
  </si>
  <si>
    <t>обеспечение функций, возложенных на органы местного самоуправления</t>
  </si>
  <si>
    <t>0709</t>
  </si>
  <si>
    <t>мероприятие 4.2</t>
  </si>
  <si>
    <t>Организация и осуществлению деятельности по опеке и попечительству в отношении несовершеннолетних.</t>
  </si>
  <si>
    <t>мероприятие 4.3</t>
  </si>
  <si>
    <t xml:space="preserve">Выполнение функция муниципальных казенных учреждений </t>
  </si>
  <si>
    <t>мероприятие 4.4</t>
  </si>
  <si>
    <t>1228092</t>
  </si>
  <si>
    <t>Под
программа 1</t>
  </si>
  <si>
    <t xml:space="preserve">Социально – экономическая поддержка интересов населения города Минусинска </t>
  </si>
  <si>
    <t xml:space="preserve">Эффективное управление муниципальным имуществом города Минусинска </t>
  </si>
  <si>
    <t>Использование бюджетных ассигнований городского бюджета и иных средств на реализацию мероприятий муниципальной программы "Культура города Минусинска "</t>
  </si>
  <si>
    <t>Развитие образования города Минусинска</t>
  </si>
  <si>
    <t xml:space="preserve">Модернизация региональных систем дошкольного образования за счет средств федерального бюджета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 соответствии со статьей 103 Устава Красноярского края, постановлением Правительства Красноярского края государственной программы Красноярского края «Развитие образования» </t>
  </si>
  <si>
    <t>Софинансирование по модернизации региональных систем дошкольного образования за счет средств федерального бюджетаучреждений на 2015 год.</t>
  </si>
  <si>
    <t>мероприятие 1.14</t>
  </si>
  <si>
    <t>Мероприятие 1.15</t>
  </si>
  <si>
    <t>Мероприятие 1.16</t>
  </si>
  <si>
    <t>Софинанансирование по субсидии бюджетам муниципальных образований на введение дополнительных мест в системе дошкольного образования детей посредством строительства, реконструкции и капитального ремонта зданий муниципальных образовательных организаций, приобретения зданий и помещений, а также оборудования и мебели для создания условий, позволяющих реализовать образовательную программу дошкольного образования детей,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</si>
  <si>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Мероприятие 1.17</t>
  </si>
  <si>
    <t xml:space="preserve">Реализация мероприятий направленных на создание безопасных и комфортных условиях функционирования объектов муниципальной собственности, развитие муниципальных учреждений на 2015 год. В соответствии со статьей 103 Устава Красноярского края, постановлением Правительства Красноярского края государственной программы Красноярского края «Развитие образования» </t>
  </si>
  <si>
    <t xml:space="preserve">Софинансирование по субсидии на реализацию мероприятий направленных на создание безопасных и комфортных условиях функционирования объектов муниципальной собственности, развитие муниципальных </t>
  </si>
  <si>
    <t>Мероприятие 1.18</t>
  </si>
  <si>
    <t>Субсидия из краевого бюджета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Красноярского края по результатам оценки эффективности их деятельности</t>
  </si>
  <si>
    <t>Мероприятие 2.12</t>
  </si>
  <si>
    <t>субсидия на проведение реконструкции или капитального ремонта зданий, находящихся в аварийном состоянии в 2015-2016 годах</t>
  </si>
  <si>
    <t>Мероприятие 2.13</t>
  </si>
  <si>
    <t>Субсидия предоставляется на создание универсальной безбарьерной среды для инклюзивного образования детей инвалидов.</t>
  </si>
  <si>
    <t>Мероприятие 2.14</t>
  </si>
  <si>
    <t>Софинансирование на создание универсальной безбарьерной среды для инклюзивного образования детей инвалидов.</t>
  </si>
  <si>
    <t>Мероприятие 2.15</t>
  </si>
  <si>
    <t>Реализация мероприятий направленных на создание безопасных и комфортных условиях функционирования объектов муниципальной собственности, развитие муниципальных учреждений на 2015 год. В соответствии со статьей 103 Устава Красноярского края, постановлением Правительства Красноярского края</t>
  </si>
  <si>
    <t>Развитие дополнительного образования</t>
  </si>
  <si>
    <t>мероприятие 3.17</t>
  </si>
  <si>
    <t>мероприятие 3.18</t>
  </si>
  <si>
    <t>Организация отдыха, оздоровления и занятости детей в муниципальных загородных оздоровительных лагерях   для организации деятельности МБУ ДСОЛ «Ёлочка» (смена оконных блоков).</t>
  </si>
  <si>
    <t>мероприятие 3.19</t>
  </si>
  <si>
    <t>Субсидии бюджетам муниципальных районов и городских округов Красноярского края на компенсацию расходов муниципальных спортивных школ, подготовивших спортсмена, ставшего членом спортивной сборной команды Красноярского края, согласно статье 15 Закона Красноярского края от 21 декабря 2010 года № 11-5566 «О физической культуре и спорте в Красноярском крае»</t>
  </si>
  <si>
    <t>11 02</t>
  </si>
  <si>
    <t>мероприятие 4.5</t>
  </si>
  <si>
    <t>мероприятие 4.6</t>
  </si>
  <si>
    <t>«Молодежь Минусинска »</t>
  </si>
  <si>
    <t xml:space="preserve"> «Физическая культура и спорт в муниципальном образовании город Минусинск»</t>
  </si>
  <si>
    <t>0837744</t>
  </si>
  <si>
    <t xml:space="preserve">Мероприятие 1.9. </t>
  </si>
  <si>
    <t>Мероприятие 1.10 Расходование средств, предоставляемых бюджету муниципального образования город Минусинск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муниципального образования город Минусинск по результатам оценки эффективности их деятельности .</t>
  </si>
  <si>
    <t>Мероприятие 1.11. Софинансирование по субсидии бюджету муниципального образования город Минусинск Красноярского края из краевого бюджета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Красноярского края по результатам оценки эффективности их деятельности</t>
  </si>
  <si>
    <t>Цель. Государственная поддержка в решении жилищной проблемы молодых семей, признанных в установленном порядке нуждающимися в улучшении  жилищных условий</t>
  </si>
  <si>
    <t>Задача  Предоставление молодым семьям - участникам подпрограммы социальных выплат на приобретение жилья или строительство индивидуального жилого дома; создание условий для привлечения молодыми семьями собственных средств, финансовых средств кредитных организаций и других организаций, предоставляющих кредиты и займы, в том числе ипотечные жилищные кредиты, для приобретения жилья или строительства индивидуального жилого дома общественной, гражданской и политической активности молодежи    г. Минусинска;</t>
  </si>
  <si>
    <t>"Эффективное управление муниципальным имуществом города Минусинска "</t>
  </si>
  <si>
    <t>1018089</t>
  </si>
  <si>
    <t>880</t>
  </si>
  <si>
    <t xml:space="preserve">Управление земельно-имущественными отношениями на территории города Минусинска </t>
  </si>
  <si>
    <t>Субсидия бюджету муниципального образования город Минусинск Красноярского края из краевого бюджета в целях содействия достижению и (или ) поощрения наилучших значений показателей эффективности деятельности органов местного самоуправления городских округов и муниципальных районов Красноярского края по результатам оценки эффективности их деятельности</t>
  </si>
  <si>
    <t>1417744</t>
  </si>
  <si>
    <t xml:space="preserve">Благоустройство муниципального образования город Минусинск </t>
  </si>
  <si>
    <t xml:space="preserve">Благоустройство территории муниципального образования город Минусинск </t>
  </si>
  <si>
    <t>Основное мероприятие 1.6</t>
  </si>
  <si>
    <t>Выполнение работ по благоустройству территорий дошкольных и школьных учреждений</t>
  </si>
  <si>
    <t>Основное мероприятие 1.7</t>
  </si>
  <si>
    <t>Устройство асфальтобетонного покрытия тротуара на территории, прилегающей к МДОБУ "Детский сад № 15 "Тополек"</t>
  </si>
  <si>
    <t>0618107</t>
  </si>
  <si>
    <t>Основное мероприятие 3.1</t>
  </si>
  <si>
    <t>Благоустройство исторического квартала в городе Минусинске</t>
  </si>
  <si>
    <t xml:space="preserve">Мой любимй город </t>
  </si>
  <si>
    <t>005</t>
  </si>
  <si>
    <t>Капитальный ремонт кровли гаража (финансовое управление)</t>
  </si>
  <si>
    <t>0518247</t>
  </si>
  <si>
    <t>Обеспечение бесперебойной эксплуатации Вечного огня  на площади  Победы на период подготовки и празднования Дня Победы</t>
  </si>
  <si>
    <t>0518112</t>
  </si>
  <si>
    <t>0318144</t>
  </si>
  <si>
    <t xml:space="preserve">выполнение мероприятий  по обеспечению пожарной безо-пасности  административного здания по ул. Мартьянова, 16 </t>
  </si>
  <si>
    <t>0347744</t>
  </si>
  <si>
    <t>0397570</t>
  </si>
  <si>
    <t>Возврат средств Фонда содействия реформированию жилищно-коммунального хозяйства и краевого бюджета, использованных в 2008 году на капитальный ремонт кровли жилого дома по   ул. Калинина, д.88</t>
  </si>
  <si>
    <t>Расходы, связанные с упла той государственной пош лины, обжалованием судеб ных актов и исполнением судебных актов по искам к казенным учреждениям му ниципального образования город Минусинск</t>
  </si>
  <si>
    <t>0398147</t>
  </si>
  <si>
    <t>831</t>
  </si>
  <si>
    <t xml:space="preserve">Использование бюджетных ассигнований городского бюджета и иных средств на реализацию мероприятий муниципальной программы «Реформирование и модернизация жилищно-коммунального хозяйства и повышение энергетической эффективности муниципального образования город Минусинск »  </t>
  </si>
  <si>
    <t>Ремонт автобусных остановок</t>
  </si>
  <si>
    <t>Капитальный ремонт автобусных остановок</t>
  </si>
  <si>
    <t>0418126</t>
  </si>
  <si>
    <t xml:space="preserve">Строительство и ремонт автомобильных дорог, тротуаров, проездов, въездов во дворы многоквартирных домов </t>
  </si>
  <si>
    <t>0418244</t>
  </si>
  <si>
    <t>Услуги по экспертизе качества дорожно-строительных материалов</t>
  </si>
  <si>
    <t>0418246</t>
  </si>
  <si>
    <t>0417594</t>
  </si>
  <si>
    <t>Уборка и вывоз  мусора с прилегающей к дороге территории</t>
  </si>
  <si>
    <t>0418127</t>
  </si>
  <si>
    <t>Приобретение и установка дорожных знаков и нанесение дорожной разметки вблизи дошкольных и школьных учреждений</t>
  </si>
  <si>
    <t>0438130</t>
  </si>
  <si>
    <t xml:space="preserve">Использование бюджетных ассигнований городского бюджета и иных средств на реализацию мероприятий муниципальной программы «Обеспечение транспортной инфраструктуры муниципального образования город Минусинск»  </t>
  </si>
  <si>
    <t xml:space="preserve">Развитие архивного дела в городе Минусинске </t>
  </si>
  <si>
    <t>Использование бюджетных ассигнований городского бюджета и иных средств на реализацию мероприятий муниципальной программы "Социально-экономическая поддержка интересов населения города Минусинска "</t>
  </si>
  <si>
    <t>Использование бюджетных ассигнований городского бюджета и иных средств на реализацию мероприятий муниципальной программы "Информационное общество муниципального образования город Минусинск»</t>
  </si>
  <si>
    <t>1219748</t>
  </si>
  <si>
    <t>Финансовое управление</t>
  </si>
  <si>
    <t>1217748</t>
  </si>
  <si>
    <t>Использование бюджетных ассигнований городского бюджета и иных средств на реализацию мероприятий муниципальной программы                                                                                                                                                                                                                 "Эффективное управление муниципальным имуществом города Минусинска"</t>
  </si>
  <si>
    <t xml:space="preserve">3.3. Организация и проведение конкурса «Предприниматель года», в том числе изготовление и поставка нагрудных знаков из драгоценного металла с футлярами </t>
  </si>
  <si>
    <t>4.1  Предоставление субсидий на возмещение части затрат субъектов малого и среднего предпринимательства, связанных с приобретением оборудования в целях создания и (или) развития,  илибо модернизации производства товаров (работ, услуг)</t>
  </si>
  <si>
    <t>4.2 Предоставление субсидий субъектам малого и (или) среднего предпринимательства на уплату процентов по кредитам, привлеченным в российских кредитных организациях</t>
  </si>
  <si>
    <t xml:space="preserve">5.1 Предоставление субсидий субъектам малого и (или) среднего предпринимательства на возмещение затрат по уплате первого взноса (аванса) при заключении договоров лизинга оборудования </t>
  </si>
  <si>
    <t>5.2.Предоставление субсидий субъектам малого и (или) среднего предпринимательства на возмещение части затрат, связанных с финансированием мероприятий программ энергоэффективности производства</t>
  </si>
  <si>
    <t>6.1.Предоставление субсидий субъектам малого и (или)  среднего предпринимательства, на возмещение части затрат по участию в выставочно-ярмарочных мероприятиях, включая расходы  по транспортировке экспозиций</t>
  </si>
  <si>
    <t>6.2.Предоставление субсидий  субъектам малого и (или) среднего предпринимательства, на возмещение части затрат по оплате работ (услуг), связанных с сертификацией, регистрацией или другими формами подтверждения соответствия товаров (работ, услуг) собственного производства, и затрат, связанных с выполнением обязательных требований законодательства Российской Федерации и (или) законодательства страны-импортера, являющихся необходимыми для экспорта товаров (работ, услуг)</t>
  </si>
  <si>
    <t>7.1. предоставление субсидий  субъектам малого и (или) среднего предпринимательства  на организацию групп дневного времяпрепровождения детей дошкольного возраста и иных подобных им видов деятельности по уходу и присмотру за детьми</t>
  </si>
  <si>
    <t>7.2. Предоставление субсидий  субъектам малого и (или) среднего предпринимательства  на создание (развитие) социального предпринимательства, направленное на решение социальных проблем</t>
  </si>
  <si>
    <t>0910080210</t>
  </si>
  <si>
    <t>Муниципальное казенное учреждение "Централизованная бухгалтерия"</t>
  </si>
  <si>
    <t>01 13</t>
  </si>
  <si>
    <t>Организация централизованной системы учета и отчетности</t>
  </si>
  <si>
    <t>0920080630</t>
  </si>
  <si>
    <t>119</t>
  </si>
  <si>
    <t>Совершенствование механизмов осуществления муниципальных закупок</t>
  </si>
  <si>
    <t>Муниципальное казенное учреждение "Управление муниципальных закупок"</t>
  </si>
  <si>
    <t>0930080610</t>
  </si>
  <si>
    <t>20 15 (отчетный год)</t>
  </si>
  <si>
    <t>2016 (текущий год)</t>
  </si>
  <si>
    <t>1610080610</t>
  </si>
  <si>
    <t>1610075190</t>
  </si>
  <si>
    <t>16175190</t>
  </si>
  <si>
    <t>2015(отчетный год)</t>
  </si>
  <si>
    <t>Всего расходные обязательства по ГРБС</t>
  </si>
  <si>
    <t>1410080870</t>
  </si>
  <si>
    <t>1410080610</t>
  </si>
  <si>
    <t>0,00</t>
  </si>
  <si>
    <t>МКУ "ЗиГ"</t>
  </si>
  <si>
    <t>137</t>
  </si>
  <si>
    <t>58,5</t>
  </si>
  <si>
    <t>директор</t>
  </si>
  <si>
    <t>Ю.В.Атаманенко</t>
  </si>
  <si>
    <t>Статус (муни-ципальная программа, подпрограмма)</t>
  </si>
  <si>
    <t>2015 (отчетный год)</t>
  </si>
  <si>
    <t>20 16 (текущий год)</t>
  </si>
  <si>
    <t xml:space="preserve">Система социальной защиты граждан города Минусинска </t>
  </si>
  <si>
    <t xml:space="preserve">Обеспечение доступности приоритетных объектов и услуг в приоритетных сферах жизнедеятельности инвалидов и других маломобильных групп </t>
  </si>
  <si>
    <t>01100S0990</t>
  </si>
  <si>
    <t>0120002750</t>
  </si>
  <si>
    <t>О120006400</t>
  </si>
  <si>
    <t xml:space="preserve"> </t>
  </si>
  <si>
    <t>Субвенции на реализацию полномочий по содержанию учреждений социального обслуживания населения по Закону края от 16.12.2014 № 7-3023 «Об организации социального обслуживания граждан в Красноярском крае»</t>
  </si>
  <si>
    <t>0140001510</t>
  </si>
  <si>
    <t>0150075130</t>
  </si>
  <si>
    <t>Культура города Минусинска на 2014-2016 годы</t>
  </si>
  <si>
    <t>Начальник отдела культуры</t>
  </si>
  <si>
    <t>И. С. Вдонина</t>
  </si>
  <si>
    <t>2015 
(отчетный год)</t>
  </si>
  <si>
    <t>1010080210</t>
  </si>
  <si>
    <t>129</t>
  </si>
  <si>
    <t>1010080840</t>
  </si>
  <si>
    <t>1010080890</t>
  </si>
  <si>
    <t>853</t>
  </si>
  <si>
    <t>1010050820</t>
  </si>
  <si>
    <t>10100R0820</t>
  </si>
  <si>
    <t>0310081490</t>
  </si>
  <si>
    <t>"Развитие инфраструктуры муниципального образования город Минусинск"</t>
  </si>
  <si>
    <t>1030080900</t>
  </si>
  <si>
    <t>2016  (текущий год)</t>
  </si>
  <si>
    <t xml:space="preserve">Цель подпрограммы 
Создание условий успешной социализации и эффективной самореализации молодежи                       г. Минусинска.
</t>
  </si>
  <si>
    <t xml:space="preserve">Задача подпрограммы 
Развитие молодежных общественных объединений, действующих на территории г. Минусинска
</t>
  </si>
  <si>
    <t>0710087010</t>
  </si>
  <si>
    <t>113</t>
  </si>
  <si>
    <t xml:space="preserve">Задача подпрограммы 
Вовлечение молодежи в общественную деятельность.
</t>
  </si>
  <si>
    <t>0710087030</t>
  </si>
  <si>
    <t xml:space="preserve">Задача подпрограммы 
Развитие инфраструктуры и кадрового потенциала молодежной политики г. Минусинска.
</t>
  </si>
  <si>
    <t>0710087040</t>
  </si>
  <si>
    <t>0710087050</t>
  </si>
  <si>
    <t>0710080610</t>
  </si>
  <si>
    <t>07100S4560</t>
  </si>
  <si>
    <t>0710074560</t>
  </si>
  <si>
    <t>0710077440</t>
  </si>
  <si>
    <t>0720087070</t>
  </si>
  <si>
    <t>0720087080</t>
  </si>
  <si>
    <t>Мероприятие 3.1 Предоставление социальных выплат на приобретение жилья или строительство индивидуального жилого дома</t>
  </si>
  <si>
    <t xml:space="preserve">МКУ "Управление городского хозяйства" </t>
  </si>
  <si>
    <t>Администрация                   г. Минусинска</t>
  </si>
  <si>
    <t>07300L0200</t>
  </si>
  <si>
    <t>Мероприятие 3.2. Социальные выплаты на приобретение жилья или строительство индивидуального жилого дома бюджетам субъектов Российской Федерации и муниципальных образований на мероприятия подпрограммы «Обеспечение жильем молодых семей» в рамках федеральной целевой программы «Жилище» на 2015-2020 годы государственной программы Российской Федерации «Обеспечение доступным и комфортным жильем и коммунальными услугами  граждан Российской Федерации </t>
  </si>
  <si>
    <t>0735020</t>
  </si>
  <si>
    <t>0730050200</t>
  </si>
  <si>
    <t>Мероприятие 3.3. Социальные выплаты на приобретение жилья или строительство индивидуального жилого дома бюджетам муниципальных образований Красноярского края в рамках долгосрочной целевой программы «Обеспечение жильем молодых семей в Красноярском крае"</t>
  </si>
  <si>
    <t>0737458</t>
  </si>
  <si>
    <t>07300R0200</t>
  </si>
  <si>
    <t>0810080610</t>
  </si>
  <si>
    <t>1102</t>
  </si>
  <si>
    <t>0810074040</t>
  </si>
  <si>
    <t>0810074370</t>
  </si>
  <si>
    <t>08100S4040</t>
  </si>
  <si>
    <t>08100S4370</t>
  </si>
  <si>
    <t>0820080620</t>
  </si>
  <si>
    <t>0830080210</t>
  </si>
  <si>
    <t>13100S5580</t>
  </si>
  <si>
    <t>13100S0590</t>
  </si>
  <si>
    <t>13100S5600</t>
  </si>
  <si>
    <t>13100S7460</t>
  </si>
  <si>
    <t>мероприятие 1.19</t>
  </si>
  <si>
    <t>Финансирование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учреждениях, общедоступного и бесплатного дошкольного образования, в муниципальных общеобразовательных учреждениях</t>
  </si>
  <si>
    <t>13200S5820</t>
  </si>
  <si>
    <t>13200S5620</t>
  </si>
  <si>
    <t>13200S0270</t>
  </si>
  <si>
    <t>мероприятие 2.16</t>
  </si>
  <si>
    <t>мероприятие 2.17</t>
  </si>
  <si>
    <t>Приобретение основных средств по субвенции на образовательную деятельность</t>
  </si>
  <si>
    <t> мероприятие 2.18</t>
  </si>
  <si>
    <t>мероприятие 2.19</t>
  </si>
  <si>
    <t>мероприятие 2.20</t>
  </si>
  <si>
    <t>мероприятие 2.21</t>
  </si>
  <si>
    <t>13200S3970</t>
  </si>
  <si>
    <t>мероприятие 2.22</t>
  </si>
  <si>
    <t>13200S5630</t>
  </si>
  <si>
    <t>1330075850</t>
  </si>
  <si>
    <t>1330080620</t>
  </si>
  <si>
    <t>1330087110</t>
  </si>
  <si>
    <t>1330087120</t>
  </si>
  <si>
    <t>1330087130</t>
  </si>
  <si>
    <t>1330087140</t>
  </si>
  <si>
    <t>1330087310</t>
  </si>
  <si>
    <t>6098,62</t>
  </si>
  <si>
    <t>1330077030</t>
  </si>
  <si>
    <t>1330074410</t>
  </si>
  <si>
    <t>13300S4410</t>
  </si>
  <si>
    <t>1330074450</t>
  </si>
  <si>
    <t>1330075840</t>
  </si>
  <si>
    <t>13300S5840</t>
  </si>
  <si>
    <t>13300S4210</t>
  </si>
  <si>
    <t>1330074210</t>
  </si>
  <si>
    <t>1330077440</t>
  </si>
  <si>
    <t>1330026540</t>
  </si>
  <si>
    <t>мероприятие 3.20</t>
  </si>
  <si>
    <t>1330073970</t>
  </si>
  <si>
    <t>13300S3970</t>
  </si>
  <si>
    <t>мероприятие 3.21</t>
  </si>
  <si>
    <t>мероприятие 3.22</t>
  </si>
  <si>
    <t>1330087410</t>
  </si>
  <si>
    <t>1340080210</t>
  </si>
  <si>
    <t>1340075520</t>
  </si>
  <si>
    <t>1340080630</t>
  </si>
  <si>
    <t>1340080640</t>
  </si>
  <si>
    <t>1340077440</t>
  </si>
  <si>
    <t>мероприятие 4.7</t>
  </si>
  <si>
    <t>1340087150</t>
  </si>
  <si>
    <t>Управление муниципальными финансами</t>
  </si>
  <si>
    <t xml:space="preserve">Обеспечение реализации муниципальной программы и прочие мероприятия </t>
  </si>
  <si>
    <t>0920077440</t>
  </si>
  <si>
    <t>Управление образования</t>
  </si>
  <si>
    <t>0610081020</t>
  </si>
  <si>
    <t>06100S7410</t>
  </si>
  <si>
    <t>0610081060</t>
  </si>
  <si>
    <t>Основное мероприятие 1.8</t>
  </si>
  <si>
    <t>Изготовление и установка указателей улиц и домов</t>
  </si>
  <si>
    <t>0610081090</t>
  </si>
  <si>
    <t>Основное мероприятие 1.9</t>
  </si>
  <si>
    <t>Развешивание и снятие флагов</t>
  </si>
  <si>
    <t>0610081080</t>
  </si>
  <si>
    <t>0610081040</t>
  </si>
  <si>
    <t>Основное мероприятие 2.2</t>
  </si>
  <si>
    <t>Благоустройство территории мест массового отдыха</t>
  </si>
  <si>
    <t>0610081120</t>
  </si>
  <si>
    <t>0610081030</t>
  </si>
  <si>
    <t>0620081010</t>
  </si>
  <si>
    <t>Неподпрограммные мероприятия</t>
  </si>
  <si>
    <t xml:space="preserve">Расходы , направленные на погашение кредиторской задолженности, на строительство сетей уличного освещения по ул. Кооперативная </t>
  </si>
  <si>
    <t>0620081110</t>
  </si>
  <si>
    <t>Территориальный отдел по вопросам жизнедеятельности городского поселка Зеленый Бор</t>
  </si>
  <si>
    <t>012</t>
  </si>
  <si>
    <t>Мероприятие 1</t>
  </si>
  <si>
    <t>0510081070</t>
  </si>
  <si>
    <t>Мероприятие 2</t>
  </si>
  <si>
    <t>Оплата электроэнергии уличного освещения</t>
  </si>
  <si>
    <t>0510081100</t>
  </si>
  <si>
    <t>Мероприятие 3</t>
  </si>
  <si>
    <t xml:space="preserve">Текущее содержание мест захоронений, в том числе:
подъем и доставка неизвестных, криминальных и безродных трупов до морга
</t>
  </si>
  <si>
    <t>0510081080</t>
  </si>
  <si>
    <t>Мероприятие 4</t>
  </si>
  <si>
    <t>0510081090</t>
  </si>
  <si>
    <t>Мероприятие 5</t>
  </si>
  <si>
    <t>0510075550</t>
  </si>
  <si>
    <t>Мероприятие 6</t>
  </si>
  <si>
    <t xml:space="preserve">Софинансирование по субсидии на организацию и проведение акарицидных обработок мест массового отдыха населения </t>
  </si>
  <si>
    <t>05100S5550</t>
  </si>
  <si>
    <t>Мероприятие 7</t>
  </si>
  <si>
    <t xml:space="preserve">Организация проведения мероприятий по отлову  и  содержанию  безнадзорных животных на территории города Мнусинска (субвенции и из краевого бюджета) </t>
  </si>
  <si>
    <t>0517518,
0510075180</t>
  </si>
  <si>
    <t>Мероприятие 8</t>
  </si>
  <si>
    <t>Мероприятие 9</t>
  </si>
  <si>
    <t>Мероприятие 10</t>
  </si>
  <si>
    <t>Субсидии бюджетам муниципальных образований края на обеспечение первичных мер пожарной безопасности</t>
  </si>
  <si>
    <t>0310</t>
  </si>
  <si>
    <t>0510074120</t>
  </si>
  <si>
    <t>Мероприятие 11</t>
  </si>
  <si>
    <t>Софинансирование по субсидии бюджетам муниципальных образований края на обеспечение первичных мер пожарной безопасности</t>
  </si>
  <si>
    <t>05100S4120</t>
  </si>
  <si>
    <t>МКУ "Управление городского хозяйства</t>
  </si>
  <si>
    <t>КУМИ г. Минусинска</t>
  </si>
  <si>
    <t>«Модернизация, реконструкция и капитальный ремонт объектов коммунальной инфраструктуры жилищного фонда муниципального образования город Минусинск»</t>
  </si>
  <si>
    <t>Мероприятие 1.1</t>
  </si>
  <si>
    <t>031008S5710</t>
  </si>
  <si>
    <t>Мероприятие 1.7</t>
  </si>
  <si>
    <t>Мероприятие 1.8</t>
  </si>
  <si>
    <t>Замена индивидуальных приборов учета в муниципальных квартирах многоквартирных домов по ул. Абаканская, 64 и пр. Сафьяновых, 9</t>
  </si>
  <si>
    <t>Мероприятие   1.10</t>
  </si>
  <si>
    <t>Приобретение оборудования и материалов для ремонта пассажирского лифта в специальном жилом доме для пожилых граждан по адресу:пр. Сафьяновых,9</t>
  </si>
  <si>
    <t>Мероприятие 2.1</t>
  </si>
  <si>
    <t>0320081430</t>
  </si>
  <si>
    <t>Мероприятие 2.3</t>
  </si>
  <si>
    <t>Оплата технических условий на технологическое присоединение к сетям электроснабжения</t>
  </si>
  <si>
    <t>0320081470</t>
  </si>
  <si>
    <t>Мероприятие 2.4</t>
  </si>
  <si>
    <t>Восстановление сетей уличного освещения на автомобильных дорогах общего пользования местного значения</t>
  </si>
  <si>
    <t>0320081450</t>
  </si>
  <si>
    <t xml:space="preserve">Мероприятие </t>
  </si>
  <si>
    <t>0340080610</t>
  </si>
  <si>
    <t>администрация города Минусинска</t>
  </si>
  <si>
    <t>0340088100</t>
  </si>
  <si>
    <t>Субсидия бюджету муниципального образования город Мину- синск из краевого бюджета в целях содействия достижению и поощрения наилучших значений показателей эффективности дея-тельности органов местного самоуправления</t>
  </si>
  <si>
    <t>Субсидии бюджетам МО края на частичное финансирование (возмещение) расходов на содержание единых дежурно-диспетчерских служб МО Красноярского края в рамках подпрограммы "Предупреждение, спасение, помощь населению края в чрезвычайных ситуациях" государственной программы Красноярского края "Защиты от чрезвычайных ситуаций природного и техногенного характера и обеспечение безопасности населения", в том числе</t>
  </si>
  <si>
    <t>0340074130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</si>
  <si>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</si>
  <si>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</si>
  <si>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прочая закупка товаров, работ и услуг для обеспечения государственных (муниципальных) нужд</t>
  </si>
  <si>
    <t>Софинансирование по субсидии бюджетам МО края на частичное финансирование (возмещение) расходов на содержание единых дежурно-диспетчерских служб МО Красноярского края в рамках подпрограммы "Предупреждение, спасение, помощь населению края в чрезвычайных ситуациях" государственной программы Красноярского края "Защиты от чрезвычайных ситуаций природного и техногенного характера и обеспечение безопасности населения", в том числе</t>
  </si>
  <si>
    <t>03400S4130</t>
  </si>
  <si>
    <t>0390075700</t>
  </si>
  <si>
    <t>Расходы, направленные на погашение кредиторской задолженности, на строительство сетей уличного освещения ул.Колмакова</t>
  </si>
  <si>
    <t>0390081440</t>
  </si>
  <si>
    <t>Мероприятие 1.2</t>
  </si>
  <si>
    <t>Мероприятие 1.3</t>
  </si>
  <si>
    <t>0410081250</t>
  </si>
  <si>
    <t>Мероприятие 1.13</t>
  </si>
  <si>
    <t>Субсидии бюджетам муниципальных образова ний на капитальный ремонт и ремонт автомобильных дорог общего пользования местного значения город -ских округов с численнос тью населения менее 90 тысяч человек городских и сельских поселений за счет дорожного фонда Красноярского края</t>
  </si>
  <si>
    <t>Мероприятие 1.14</t>
  </si>
  <si>
    <t>0410082440</t>
  </si>
  <si>
    <t>Восстановлени покрытия отдельных участков автомобильных дорог общего пользования местного значения</t>
  </si>
  <si>
    <t>0410082470</t>
  </si>
  <si>
    <t>Мероприятие 1.19</t>
  </si>
  <si>
    <t>Субсидии бюджетам муниципальных образо ваний на осуществление дорожной деятельности в отношении автомобильных дорог общего пользования местногозначения за счет средств дорожного фонда Красноярского края</t>
  </si>
  <si>
    <t>041007393Б</t>
  </si>
  <si>
    <t>041007393А</t>
  </si>
  <si>
    <t>Мероприятие 1.20</t>
  </si>
  <si>
    <t>Софинансирование по субсидии бюджетам муниципальных образова-ний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</t>
  </si>
  <si>
    <t>04100S3930</t>
  </si>
  <si>
    <t>04100S393Б</t>
  </si>
  <si>
    <t>04100S393А</t>
  </si>
  <si>
    <t>0420081300</t>
  </si>
  <si>
    <t>Мероприятие 3.1</t>
  </si>
  <si>
    <t>Мероприятие 3.2</t>
  </si>
  <si>
    <t>Мероприятие 3.5</t>
  </si>
  <si>
    <t>0430081280</t>
  </si>
  <si>
    <t>Мероприятие 3. 6</t>
  </si>
  <si>
    <t>Мероприятие 3.7</t>
  </si>
  <si>
    <t>Мероприятие 3.8</t>
  </si>
  <si>
    <t>Субсидии бюджетам муниципальных образований Красноярского края на обустройство пешеходных переходов  и нанесение дорожной разметки на автомобильных дорогах общего пользования местного значения</t>
  </si>
  <si>
    <t>0430074920</t>
  </si>
  <si>
    <t>Мероприятие 3.9</t>
  </si>
  <si>
    <t>Софинансирование по субсидии бюджетам муниципальных обра- зований Красноярского края на обустройство пешеходных пере-ходов, приобретение и установку дорожных знаков  и нанесение дорожной разметки на автодорогах местного значения</t>
  </si>
  <si>
    <t>04300S4920</t>
  </si>
  <si>
    <t>Расходы, направленные на погашение кредиторской задолженности, на приобретение и установку дорожных знаков вблизи дошкольных и школьных учреждений</t>
  </si>
  <si>
    <t>0490081380</t>
  </si>
  <si>
    <t>Директор МКУ "Управление городского хозяйства"</t>
  </si>
  <si>
    <t>Социально-экономическая поддержка интересов населения города Минусинска на 2014-2018 годы</t>
  </si>
  <si>
    <t>1110087610</t>
  </si>
  <si>
    <t>1120087620</t>
  </si>
  <si>
    <t>Обеспечение доступным и комфортным жильем жителей города Минусинска</t>
  </si>
  <si>
    <t>МКУ "УКС+"</t>
  </si>
  <si>
    <t>Переселение граждан из аварийного жилищного фонда с учетом необходимости развития малоэтажного строительства в муниципальном  образовании город Минусинск            Строительство и (или) участие в до левом строитель стве жилых домов, приобретение жилых помещений</t>
  </si>
  <si>
    <t>414</t>
  </si>
  <si>
    <t>1519503</t>
  </si>
  <si>
    <t>1519603</t>
  </si>
  <si>
    <t xml:space="preserve">Подпрограмма 4 </t>
  </si>
  <si>
    <t xml:space="preserve">Капитальный ремонт коммунального моста через протоку р. Енисей в районе ССК г.Минусинска, Красноярского края.                                               </t>
  </si>
  <si>
    <t>15475595</t>
  </si>
  <si>
    <t>1540075950</t>
  </si>
  <si>
    <t>15400S5950</t>
  </si>
  <si>
    <t xml:space="preserve">Создание устойчивого функционирования основных объектов и систем жизнеобеспечения в городе Минусинске </t>
  </si>
  <si>
    <t>Отдельное мероприятие 1</t>
  </si>
  <si>
    <t>Обеспечение реализации Программы и прочие мероприятия</t>
  </si>
  <si>
    <t>3 292,50</t>
  </si>
  <si>
    <t>Производство топографической съемки и выполнение кадастровых работ по объекту: «Кольцевой водопровод в г.Минусинске от моста ССК по ул.Кызыльской, ул.Сотниченко, ул.Суворова до ул.Комсомольской</t>
  </si>
  <si>
    <t>Управление образования администрации города Минусинска</t>
  </si>
  <si>
    <t>1210077480</t>
  </si>
  <si>
    <t>1218091</t>
  </si>
  <si>
    <t>1210080910</t>
  </si>
  <si>
    <t xml:space="preserve">1210077480 </t>
  </si>
  <si>
    <t>12100S7480</t>
  </si>
  <si>
    <t>Субсидии бюджетам муниципальных образований Красноярского края для реализации проектов по благоустройству территорий поселений, городских округов</t>
  </si>
  <si>
    <t>0610077410</t>
  </si>
  <si>
    <t>0310075710</t>
  </si>
  <si>
    <t>1010080880</t>
  </si>
  <si>
    <t>0710087020</t>
  </si>
  <si>
    <t>0820074360</t>
  </si>
  <si>
    <t>08200S74360</t>
  </si>
  <si>
    <t>0820026540</t>
  </si>
  <si>
    <t>Предоставление, доставка и пересылка ежемесячных денежных выплат ветеранам труда края, пенсионерам, родителям и вдовам (вдовцам) военнослужащих, являющимся получателями пенсии по государственному пенсионному обеспечению (в соответствии с Законом Красноярс</t>
  </si>
  <si>
    <t>Предоставление, доставка и пересылка  ежемесячной денежной выплаты реабилитированным лицам и лицам, признанным пострадавшими от политических репрессий (в соответствии с Законом Красноярского края от 10.12.2004  № 12-2711 «О мерах социальной поддержки реаб</t>
  </si>
  <si>
    <t>Предоставление, доставка и пересылка  ежемесячной денежной выплаты   членам семей военнослужащих, лиц рядового и начальствующего состава органов внутренних дел, Государственной противо-пожарной службы, органов по контролю за оборотом наркотических средств</t>
  </si>
  <si>
    <t>Предоставление, доставка и пересылка  ежегодной денежной выплаты отдельным категориям граждан, подвергшихся воздействию радиации (в соответствии с Законом Красноярского края от 10.11.2011 № 13-6418 «О дополнительных мерах социальной поддержки граждан, под</t>
  </si>
  <si>
    <t>Предоставление, доставка и пересылка ежемесячной денежной выплаты членам семей отдельных категорий граждан, подвергшихся  воздействию радиации (в соответствии с Законом Красноярского края от 10.11. 2011 № 13-6418 «О дополнительных мерах социальной поддерж</t>
  </si>
  <si>
    <t xml:space="preserve">Предоставление, доставка и пересылка компенсации расходов на проезд инвалидам (в том числе детям-инвалидам) к месту проведения обследования, медико-социальной эксперти-зы, реабилитации и обратно (в соответствии с Законом Красноярского края  от 10.12.2004 </t>
  </si>
  <si>
    <t>Предоставление, доставка и пересылка ежемесячных денежных выплат родителям и законным представителям детей-инвалидов, осуществляющих их воспитание и обучение на дому (в соответствии с Законом Красноярского края  от 10.12.2004 № 12-2707 «О социальной подде</t>
  </si>
  <si>
    <t>Предоставление единовременной адресной материальной помощи на ремонт жилого помещения проживающим на территории Красноярского края и имеющим доход (среднедушевой доход семьи) ниже полуторакратной величины прожиточного минимума, установленной для пенсионер</t>
  </si>
  <si>
    <t>Сооружение на могиле умершего Героя Социалистического труда Ковалева Григория Михайловича надгробия (в соответствии с Федеральным законом РФ от 09.01.1997 № 5-ФЗ «О предоставлении социальных гарантий Героям Социалистического труда, Героям Труда Российской</t>
  </si>
  <si>
    <t>Предоставление, доставка и пересылка ежемесячной компенсации расходов на пополнение социальной карты (в том числе временной), единой социальной карты Красноярского края (в том числе временной) для проезда детей школьного возраста (в соответствии с Законом</t>
  </si>
  <si>
    <t>Обеспечение бесплатного проезда детей до места нахождения детских оздоровительных лагерей и обратно (в соответствии с Законом Красноярского края от 09.12.2010 № 11-5393 «О социальной поддержке семей, имеющих детей, в Красноярском крае», от 07.07.2009 № 8-</t>
  </si>
  <si>
    <t>Предоставление, доставка и пересылка компенсации стоимости проезда к месту амбулаторного консультирования и обследования, стационарного лечения, санаторно-курортного лечения и обратно (в соответствии с Законом Красноярского края от 09.12.2010 № 11-5393 «О</t>
  </si>
  <si>
    <t>Предоставление, доставка и пересылка мер социальной поддержки родителям (законным представителям - опекунам, приемным родителям), совместно проживающим с детьми в возрасте от 1,5 до 3 лет, которым временно не предоставлено место в группах кратковременного</t>
  </si>
  <si>
    <t>Предоставление, доставка и пересылка компенсации стоимости проезда к месту проведения медицинских консультаций, обследования, лечения, перинатальной (дородовой) диагностики нарушений развития ребенка, родоразрешения и обратно (в соответствии с Законом  Кр</t>
  </si>
  <si>
    <t>Предоставление, доставка и пересылка субсидий в качестве помощи для оплаты жилья и коммунальных услуг отдельным категориям граждан (в соответствии с Законом Красноярского края от 17.12.2004 № 13-2804 «О социальной поддержке населения при оплате жилья и ко</t>
  </si>
  <si>
    <t>Предоставление, доставка и пересылка денежных выплат на оплату жилой площади с отоплением и освещением педагогическим работникам, а также педагогическим работникам, вышедшим на пенсию, краевых государственных и муниципальных образовательных учреждений в с</t>
  </si>
  <si>
    <t>Предоставление, доставка и пересылка субсидий гражданам в качестве помощи для оплаты жилья и коммунальных услуг с учетом их доходов (в соответствии с Законом Красноярского края от 17.12.2004 № 13-2804 «О социальной поддержке населения при оплате жилья и к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</si>
  <si>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Красноярского края от 20.12.2005 №17-4294 «О наделении органов местного самоуправления муниципальных обр</t>
  </si>
  <si>
    <t>Приобретение автомобиля</t>
  </si>
  <si>
    <t>Обеспечение жизнедеятельности территориии</t>
  </si>
  <si>
    <t xml:space="preserve">Жизнедеятельность города </t>
  </si>
  <si>
    <t>мероприятие 1.20</t>
  </si>
  <si>
    <t>Приобретение основных средств по субвенции на образовательную деятельность воспитанников, работников  по бюджетным и автономным учреждениям.</t>
  </si>
  <si>
    <t>мероприятие 1.21</t>
  </si>
  <si>
    <t>предоставление субсидий бюджетам муниципальных образований Красноярского края на приобретение для дошкольных образовательных организаций оборудования, позволяющего в игровой форме формировать навыки безопасного поведения на дороге, в 2016 году»</t>
  </si>
  <si>
    <t>13100S3980</t>
  </si>
  <si>
    <t>Субсидия предоставляется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подпрограммы «Повышение безопасного дорожного движения в Красноярском крае» государственной программы Красноярского края «Развитие транспортной системы». Постановление Правительства Красноярского края от 18.03.2016г. № 121-п</t>
  </si>
  <si>
    <t>13200S3980</t>
  </si>
  <si>
    <t>Субсидия  предоставляется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образования». Постановление Правительства Красноярского края от 13.04.2016г. № 165-п</t>
  </si>
  <si>
    <t>Софинансирование по субсидии 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образования».</t>
  </si>
  <si>
    <t>по субсидии бюджетам муниципальных образований на развитие инфраструктуры общеобразовательных учреждений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образования», средства предусмотрены на проведение капитального ремонта зданий общеобразовательных учреждений</t>
  </si>
  <si>
    <t>Субсидия  предоставляется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образования». Закон Красноярского края «О внесении изменений в некоторые законы края, регулирующие отношения в области организации и обеспечения отдыха и оздоровления» № 10-4457 от 21.04.2016г. Постановление Правительства Красноярского края от 13.04.2016г. № 165-п</t>
  </si>
  <si>
    <t>Субсидия  предоставляется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образования». Закон Красноярского края «О внесении изменений в некоторые законы края, регулирующие отношения в области организации и обеспечения отдыха и оздоровления» № 10-4457 от 21.04.2016г. статья 9.2 п.2. Постановление Правительства Красноярского края от 13.04.2016г. № 165-</t>
  </si>
  <si>
    <t xml:space="preserve">Выполнение функций муниц
ипальных казенных учреждений
</t>
  </si>
  <si>
    <t>мероприятие 4.8</t>
  </si>
  <si>
    <t>обеспечение деятельности (оказания услуг) подведомственных учреждений МКУ «Центр образования»</t>
  </si>
  <si>
    <t>1340088100</t>
  </si>
  <si>
    <t>07200S4540</t>
  </si>
  <si>
    <t>0720074540</t>
  </si>
  <si>
    <t>Приобретение и замена оконных блоков в жилом доме по ул. Абаканская, 64 и пр. Сафьяновых, 9</t>
  </si>
  <si>
    <t>0310081340</t>
  </si>
  <si>
    <t>Ремонт жилого помещения маневренного фонда, расположенного по адресу: г. Минусинск, ул. Красноармейская, д. 18а, помещение 103а</t>
  </si>
  <si>
    <t>Основное мероприятие 4</t>
  </si>
  <si>
    <t>Капитальный ремонт сетей уличного освещения  по ул. Абаканская (от ул. Народная до ул. Гагарина); ул. Тимирязева (от ул. Ботаническая до ул. Комарова); ул. Комарова; ул. Гагарина</t>
  </si>
  <si>
    <t>0328146</t>
  </si>
  <si>
    <t>отдельное мероприятие  № 1</t>
  </si>
  <si>
    <t>отдельное мероприятие № 2</t>
  </si>
  <si>
    <t>отдельное мероприятие № 3</t>
  </si>
  <si>
    <t>отдельное мероприятие  № 4</t>
  </si>
  <si>
    <t>Мероприятие 1.22</t>
  </si>
  <si>
    <t xml:space="preserve">Ремонт автомобильных дорог общего пользования местного значения муниципального образования город Минусинск  за счет средств дорожного фонда </t>
  </si>
  <si>
    <t>0410082480</t>
  </si>
  <si>
    <t>отдельное мероприятие 1</t>
  </si>
  <si>
    <t>«Обеспечение пожизненного содержания с иждивением»</t>
  </si>
  <si>
    <t>1028085</t>
  </si>
  <si>
    <t>1020080850</t>
  </si>
  <si>
    <t>Использование бюджетных ассигнований городского бюджета и иных средств на реализацию мероприятий муниципальной программы "Информационное общество муниципального образования город Минусинск» за 2016 год</t>
  </si>
  <si>
    <t>УСЗН города Минусинска</t>
  </si>
  <si>
    <t xml:space="preserve">Обращение с отходами на территории муниципального образования город Минусинск 
</t>
  </si>
  <si>
    <t>0603</t>
  </si>
  <si>
    <t>0528155</t>
  </si>
  <si>
    <t>Основное мероприятие 1</t>
  </si>
  <si>
    <t>Рекультивация земель, занятых несанкционированным  размещением ТБО</t>
  </si>
  <si>
    <t>Мероприятие 12</t>
  </si>
  <si>
    <t>Приобретение и установка праздничной новогодней иллюминации</t>
  </si>
  <si>
    <t>0510082540</t>
  </si>
  <si>
    <t>Мероприятие 13</t>
  </si>
  <si>
    <t>Капитальный ремонт (демонтаж деревянных оконных блоков и монтаж ПВХ) в нежилых помещениях УСЗН города Минусинска, расположенных по адресу: г. Минусинск, ул. Октябрьская, 86 "а"</t>
  </si>
  <si>
    <t>1006</t>
  </si>
  <si>
    <t>0510081370</t>
  </si>
  <si>
    <t>Предоставление бюджетных инвестиций на капитальное строительство контейнерных площадок для сбора ТБО и специальных площадок для сбора крупногабаритного мусора</t>
  </si>
  <si>
    <t>0510081130</t>
  </si>
  <si>
    <t>Отдел культуры администрации г. Минусинска</t>
  </si>
  <si>
    <t>Выполнение работ по благоустройству  территорий, прилегающих к дошкольным и школьным учреждениям и многоквартирным домам</t>
  </si>
  <si>
    <t>Софинансирование по субсидити бюджетам муниципальных образований края для реализацию ме6роприятий по благоустройству городских округов в связи с достижением наилучших показателей по благоустройству</t>
  </si>
  <si>
    <t>Основное мероприятие 1.4</t>
  </si>
  <si>
    <t>Основное мероприятие 1.10</t>
  </si>
  <si>
    <t>Выполнение мероприятий по благоустройству территории города, территорий, прилегающих к дошкольным и школьным учреждениям и многоквартирным домам</t>
  </si>
  <si>
    <t>Основное мероприятие 1.11</t>
  </si>
  <si>
    <t>Приобретение ограждения МБУ ДО "Детская музыкальная школа" город Минусинск, ул. Кретова, д.20</t>
  </si>
  <si>
    <t>0610081160</t>
  </si>
  <si>
    <t>Мероприятие 1.2. Мероприятия по организации отдыха и оздоровления детей и подростков в палаточных и детско-оздоровительных лагерях</t>
  </si>
  <si>
    <t>Использование бюджетных ассигнований городского бюджета и иных средств на реализацию мероприятий муниципальной программы "Управление муниципальными финансами"</t>
  </si>
  <si>
    <r>
      <t>Предоставление</t>
    </r>
    <r>
      <rPr>
        <sz val="12"/>
        <color indexed="10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доставка и пересылка ежемесячного пособия семьям, имеющим детей, в которых родители (лица, их замещающие) - инвалиды (в соответствии с Законом Красноярского края от  09.12.2010 № 11-5393 «О социальной поддержке семей, имеющих детей, в Крас</t>
    </r>
  </si>
  <si>
    <r>
      <t>Использование бюджетных ассигнований городского бюджета и иных средств на реализацию мероприятий муниципальной программы                                                                                                                                                                                                                                                                                                                                       «Физическая культура и спорт в муниципальном образовании город Минусинск»</t>
    </r>
    <r>
      <rPr>
        <b/>
        <sz val="12"/>
        <color rgb="FF000000"/>
        <rFont val="Times New Roman"/>
        <family val="1"/>
        <charset val="204"/>
      </rPr>
      <t xml:space="preserve"> </t>
    </r>
  </si>
  <si>
    <t>Использование бюджетных ассигнований городского бюджета и иных средств на реализацию мероприятий муниципальной программы                                                                                                                                                                                                          "Развитие образования города Минусинска "</t>
  </si>
  <si>
    <r>
      <t>Использование бюджетных ассигнований городского бюджета и иных средств на реализацию мероприятий муниципальной программы</t>
    </r>
    <r>
      <rPr>
        <b/>
        <sz val="12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"Управление земельно-имущественными отношениями на территории муниципального образования город Минусинск"</t>
    </r>
  </si>
  <si>
    <t xml:space="preserve">Использование бюджетных ассигнований городского бюджета и иных средств на реализацию мероприятий муниципальной программы                                                                                                                                                                   "Благоустройство территории муниципального образования  город Минусинск"  </t>
  </si>
  <si>
    <t xml:space="preserve">Использование бюджетных ассигнований городского бюджета и иных средств на реализацию мероприятий муниципальной программы                                                                                                                                                         «Обеспечение жизнедеятельности территории»  </t>
  </si>
  <si>
    <t>Использование бюджетных ассигнований городского бюджета и иных средств на реализацию мероприятий муниципальной программы                                                                                                                                                                          "Развитие архивного дела в городе Минусинске "</t>
  </si>
  <si>
    <r>
      <t>Использование бюджетных ассигнований городского бюджета и иных средств на реализацию мероприятий муниципальной программы</t>
    </r>
    <r>
      <rPr>
        <b/>
        <sz val="12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"Обеспечение доступнвм и комфортным жильем жителей города Минусинска"</t>
    </r>
  </si>
  <si>
    <r>
      <rPr>
        <b/>
        <sz val="12"/>
        <rFont val="Times New Roman"/>
        <family val="1"/>
        <charset val="204"/>
      </rPr>
      <t>Использование бюджетных ассигнований городского бюджета и иных средств на реализацию мероприятий муниципальной программы</t>
    </r>
    <r>
      <rPr>
        <b/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"Система социальной защиты граждан города Минусинска"  </t>
    </r>
    <r>
      <rPr>
        <sz val="12"/>
        <color indexed="8"/>
        <rFont val="Times New Roman"/>
        <family val="1"/>
        <charset val="204"/>
      </rPr>
      <t xml:space="preserve"> </t>
    </r>
  </si>
  <si>
    <t>Статус (муниципальная программа, подпрограмма</t>
  </si>
  <si>
    <t>Использование бюджетных ассигнований городского бюджета и иных средств на реализацию мероприятий муниципальной программы "Молодежь Минусинска"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</si>
</sst>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#,##0.00_р_."/>
    <numFmt numFmtId="166" formatCode="_-* #,##0.00_р_._-;\-* #,##0.00_р_._-;_-* &quot;-&quot;??_р_._-;_-@_-"/>
  </numFmts>
  <fonts count="1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2" fillId="0" borderId="0"/>
  </cellStyleXfs>
  <cellXfs count="383">
    <xf numFmtId="0" fontId="0" fillId="0" borderId="0" xfId="0"/>
    <xf numFmtId="0" fontId="2" fillId="0" borderId="0" xfId="0" applyFont="1"/>
    <xf numFmtId="0" fontId="0" fillId="0" borderId="0" xfId="0" applyBorder="1"/>
    <xf numFmtId="0" fontId="0" fillId="4" borderId="0" xfId="0" applyFill="1" applyBorder="1"/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" fontId="1" fillId="4" borderId="0" xfId="0" applyNumberFormat="1" applyFont="1" applyFill="1" applyBorder="1" applyAlignment="1">
      <alignment vertical="top"/>
    </xf>
    <xf numFmtId="0" fontId="4" fillId="0" borderId="1" xfId="0" applyFont="1" applyBorder="1" applyAlignment="1">
      <alignment vertical="center" wrapText="1"/>
    </xf>
    <xf numFmtId="0" fontId="3" fillId="0" borderId="0" xfId="0" applyFont="1" applyBorder="1"/>
    <xf numFmtId="0" fontId="4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4" borderId="0" xfId="0" applyFont="1" applyFill="1"/>
    <xf numFmtId="49" fontId="1" fillId="3" borderId="1" xfId="0" applyNumberFormat="1" applyFont="1" applyFill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5" borderId="0" xfId="0" applyFont="1" applyFill="1"/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43" fontId="1" fillId="4" borderId="1" xfId="1" applyFont="1" applyFill="1" applyBorder="1" applyAlignment="1">
      <alignment horizontal="center" vertical="center"/>
    </xf>
    <xf numFmtId="43" fontId="4" fillId="4" borderId="1" xfId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165" fontId="1" fillId="4" borderId="4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165" fontId="1" fillId="4" borderId="0" xfId="0" applyNumberFormat="1" applyFont="1" applyFill="1" applyBorder="1" applyAlignment="1">
      <alignment horizontal="center" vertical="center"/>
    </xf>
    <xf numFmtId="4" fontId="1" fillId="4" borderId="0" xfId="0" applyNumberFormat="1" applyFont="1" applyFill="1" applyBorder="1" applyAlignment="1">
      <alignment horizontal="center" vertical="center"/>
    </xf>
    <xf numFmtId="2" fontId="1" fillId="4" borderId="0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 wrapText="1"/>
    </xf>
    <xf numFmtId="4" fontId="1" fillId="4" borderId="3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165" fontId="1" fillId="4" borderId="5" xfId="0" applyNumberFormat="1" applyFont="1" applyFill="1" applyBorder="1" applyAlignment="1">
      <alignment horizontal="center" vertical="center" wrapText="1"/>
    </xf>
    <xf numFmtId="4" fontId="8" fillId="4" borderId="16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/>
    </xf>
    <xf numFmtId="165" fontId="4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2" fontId="1" fillId="4" borderId="4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4" borderId="17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166" fontId="4" fillId="4" borderId="1" xfId="1" applyNumberFormat="1" applyFont="1" applyFill="1" applyBorder="1" applyAlignment="1">
      <alignment horizontal="center" vertical="center"/>
    </xf>
    <xf numFmtId="166" fontId="1" fillId="4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1" fillId="4" borderId="0" xfId="0" applyFont="1" applyFill="1"/>
    <xf numFmtId="0" fontId="1" fillId="0" borderId="5" xfId="0" applyFont="1" applyBorder="1" applyAlignment="1">
      <alignment vertical="top" wrapText="1"/>
    </xf>
    <xf numFmtId="4" fontId="1" fillId="3" borderId="1" xfId="0" applyNumberFormat="1" applyFont="1" applyFill="1" applyBorder="1" applyAlignment="1">
      <alignment horizontal="center" vertical="top"/>
    </xf>
    <xf numFmtId="0" fontId="1" fillId="3" borderId="4" xfId="0" applyFont="1" applyFill="1" applyBorder="1" applyAlignment="1">
      <alignment vertical="top" wrapText="1"/>
    </xf>
    <xf numFmtId="4" fontId="1" fillId="3" borderId="1" xfId="0" applyNumberFormat="1" applyFont="1" applyFill="1" applyBorder="1" applyAlignment="1">
      <alignment vertical="top"/>
    </xf>
    <xf numFmtId="0" fontId="1" fillId="0" borderId="6" xfId="0" applyFont="1" applyBorder="1" applyAlignment="1">
      <alignment vertical="top" wrapText="1"/>
    </xf>
    <xf numFmtId="4" fontId="1" fillId="4" borderId="0" xfId="0" applyNumberFormat="1" applyFont="1" applyFill="1"/>
    <xf numFmtId="4" fontId="1" fillId="3" borderId="1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/>
    </xf>
    <xf numFmtId="0" fontId="2" fillId="0" borderId="0" xfId="0" applyFont="1" applyBorder="1"/>
    <xf numFmtId="0" fontId="1" fillId="0" borderId="2" xfId="0" applyFont="1" applyBorder="1" applyAlignment="1">
      <alignment vertical="top" wrapText="1"/>
    </xf>
    <xf numFmtId="4" fontId="1" fillId="3" borderId="1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49" fontId="14" fillId="3" borderId="1" xfId="0" applyNumberFormat="1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vertical="center"/>
    </xf>
    <xf numFmtId="165" fontId="14" fillId="3" borderId="1" xfId="0" applyNumberFormat="1" applyFont="1" applyFill="1" applyBorder="1" applyAlignment="1">
      <alignment horizontal="center"/>
    </xf>
    <xf numFmtId="165" fontId="14" fillId="3" borderId="1" xfId="0" applyNumberFormat="1" applyFont="1" applyFill="1" applyBorder="1" applyAlignment="1"/>
    <xf numFmtId="2" fontId="14" fillId="3" borderId="1" xfId="0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3" fontId="14" fillId="3" borderId="1" xfId="0" applyNumberFormat="1" applyFont="1" applyFill="1" applyBorder="1" applyAlignment="1">
      <alignment horizontal="center"/>
    </xf>
    <xf numFmtId="4" fontId="14" fillId="3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vertical="center"/>
    </xf>
    <xf numFmtId="4" fontId="14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3" fontId="4" fillId="4" borderId="5" xfId="1" applyFont="1" applyFill="1" applyBorder="1" applyAlignment="1">
      <alignment horizontal="center" vertical="center"/>
    </xf>
    <xf numFmtId="43" fontId="4" fillId="4" borderId="2" xfId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3" fontId="4" fillId="4" borderId="5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49" fontId="1" fillId="4" borderId="15" xfId="0" applyNumberFormat="1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49" fontId="1" fillId="4" borderId="10" xfId="0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2" fontId="1" fillId="4" borderId="5" xfId="0" applyNumberFormat="1" applyFont="1" applyFill="1" applyBorder="1" applyAlignment="1">
      <alignment horizontal="center" vertical="center" wrapText="1"/>
    </xf>
    <xf numFmtId="2" fontId="1" fillId="4" borderId="2" xfId="0" applyNumberFormat="1" applyFont="1" applyFill="1" applyBorder="1" applyAlignment="1">
      <alignment horizontal="center" vertical="center" wrapText="1"/>
    </xf>
    <xf numFmtId="4" fontId="8" fillId="4" borderId="5" xfId="0" applyNumberFormat="1" applyFont="1" applyFill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horizontal="center" vertical="center" wrapText="1"/>
    </xf>
    <xf numFmtId="49" fontId="1" fillId="4" borderId="12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2" fontId="1" fillId="4" borderId="5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2" fontId="1" fillId="4" borderId="7" xfId="0" applyNumberFormat="1" applyFont="1" applyFill="1" applyBorder="1" applyAlignment="1">
      <alignment horizontal="center" vertical="center"/>
    </xf>
    <xf numFmtId="2" fontId="1" fillId="4" borderId="10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4" fontId="8" fillId="4" borderId="18" xfId="0" applyNumberFormat="1" applyFont="1" applyFill="1" applyBorder="1" applyAlignment="1">
      <alignment horizontal="center" vertical="center" wrapText="1"/>
    </xf>
    <xf numFmtId="0" fontId="1" fillId="4" borderId="3" xfId="0" applyNumberFormat="1" applyFont="1" applyFill="1" applyBorder="1" applyAlignment="1">
      <alignment horizontal="center" vertical="center" wrapText="1"/>
    </xf>
    <xf numFmtId="49" fontId="1" fillId="4" borderId="6" xfId="0" applyNumberFormat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49" fontId="1" fillId="4" borderId="13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49" fontId="4" fillId="4" borderId="5" xfId="0" applyNumberFormat="1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165" fontId="1" fillId="4" borderId="5" xfId="0" applyNumberFormat="1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horizontal="center" vertical="center" wrapText="1"/>
    </xf>
    <xf numFmtId="4" fontId="1" fillId="4" borderId="5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49" fontId="4" fillId="4" borderId="8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2" xfId="0" applyNumberFormat="1" applyFont="1" applyFill="1" applyBorder="1" applyAlignment="1">
      <alignment horizontal="center" vertical="center" wrapText="1"/>
    </xf>
    <xf numFmtId="4" fontId="1" fillId="4" borderId="5" xfId="0" applyNumberFormat="1" applyFont="1" applyFill="1" applyBorder="1" applyAlignment="1">
      <alignment horizontal="center" vertical="center" wrapText="1"/>
    </xf>
    <xf numFmtId="4" fontId="1" fillId="4" borderId="6" xfId="0" applyNumberFormat="1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165" fontId="1" fillId="4" borderId="3" xfId="0" applyNumberFormat="1" applyFont="1" applyFill="1" applyBorder="1" applyAlignment="1">
      <alignment horizontal="center" vertical="center" wrapText="1"/>
    </xf>
    <xf numFmtId="165" fontId="1" fillId="4" borderId="4" xfId="0" applyNumberFormat="1" applyFont="1" applyFill="1" applyBorder="1" applyAlignment="1">
      <alignment horizontal="center" vertical="center" wrapText="1"/>
    </xf>
    <xf numFmtId="49" fontId="1" fillId="4" borderId="9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2" fontId="4" fillId="4" borderId="5" xfId="0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109"/>
  <sheetViews>
    <sheetView view="pageBreakPreview" zoomScale="90" zoomScaleSheetLayoutView="90" workbookViewId="0">
      <selection activeCell="E8" sqref="E8"/>
    </sheetView>
  </sheetViews>
  <sheetFormatPr defaultRowHeight="15" x14ac:dyDescent="0.2"/>
  <cols>
    <col min="1" max="1" width="13.5703125" style="33" customWidth="1"/>
    <col min="2" max="2" width="30.140625" style="33" customWidth="1"/>
    <col min="3" max="3" width="18.28515625" style="33" customWidth="1"/>
    <col min="4" max="4" width="10.140625" style="33" customWidth="1"/>
    <col min="5" max="5" width="12" style="33" customWidth="1"/>
    <col min="6" max="6" width="15.140625" style="33" customWidth="1"/>
    <col min="7" max="7" width="9.140625" style="33" customWidth="1"/>
    <col min="8" max="8" width="11.42578125" style="33" customWidth="1"/>
    <col min="9" max="9" width="13.140625" style="33" customWidth="1"/>
    <col min="10" max="10" width="12.42578125" style="44" customWidth="1"/>
    <col min="11" max="11" width="13" style="44" customWidth="1"/>
    <col min="12" max="12" width="13.140625" style="44" customWidth="1"/>
    <col min="13" max="13" width="12.42578125" style="44" customWidth="1"/>
    <col min="14" max="14" width="12.5703125" style="44" customWidth="1"/>
    <col min="15" max="15" width="12.42578125" style="44" customWidth="1"/>
    <col min="16" max="16" width="12.140625" style="44" customWidth="1"/>
    <col min="17" max="17" width="15.140625" style="44" customWidth="1"/>
    <col min="18" max="19" width="14.28515625" style="44" customWidth="1"/>
    <col min="20" max="22" width="14.28515625" style="33" customWidth="1"/>
    <col min="23" max="16384" width="9.140625" style="33"/>
  </cols>
  <sheetData>
    <row r="1" spans="1:23" ht="42" customHeight="1" x14ac:dyDescent="0.2">
      <c r="A1" s="182" t="s">
        <v>878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</row>
    <row r="2" spans="1:23" ht="15.75" x14ac:dyDescent="0.2">
      <c r="A2" s="177" t="s">
        <v>526</v>
      </c>
      <c r="B2" s="177" t="s">
        <v>0</v>
      </c>
      <c r="C2" s="177" t="s">
        <v>88</v>
      </c>
      <c r="D2" s="177" t="s">
        <v>1</v>
      </c>
      <c r="E2" s="177"/>
      <c r="F2" s="177"/>
      <c r="G2" s="177"/>
      <c r="H2" s="184" t="s">
        <v>2</v>
      </c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77" t="s">
        <v>3</v>
      </c>
    </row>
    <row r="3" spans="1:23" ht="15.75" x14ac:dyDescent="0.2">
      <c r="A3" s="177"/>
      <c r="B3" s="177"/>
      <c r="C3" s="177"/>
      <c r="D3" s="177" t="s">
        <v>4</v>
      </c>
      <c r="E3" s="177" t="s">
        <v>5</v>
      </c>
      <c r="F3" s="177" t="s">
        <v>6</v>
      </c>
      <c r="G3" s="177" t="s">
        <v>7</v>
      </c>
      <c r="H3" s="177" t="s">
        <v>527</v>
      </c>
      <c r="I3" s="177"/>
      <c r="J3" s="177" t="s">
        <v>528</v>
      </c>
      <c r="K3" s="177"/>
      <c r="L3" s="177"/>
      <c r="M3" s="177"/>
      <c r="N3" s="177"/>
      <c r="O3" s="177"/>
      <c r="P3" s="177"/>
      <c r="Q3" s="177"/>
      <c r="R3" s="183" t="s">
        <v>8</v>
      </c>
      <c r="S3" s="183"/>
      <c r="T3" s="177"/>
    </row>
    <row r="4" spans="1:23" ht="15.75" x14ac:dyDescent="0.2">
      <c r="A4" s="177"/>
      <c r="B4" s="177"/>
      <c r="C4" s="177"/>
      <c r="D4" s="177"/>
      <c r="E4" s="177"/>
      <c r="F4" s="177"/>
      <c r="G4" s="177"/>
      <c r="H4" s="177"/>
      <c r="I4" s="177"/>
      <c r="J4" s="177" t="s">
        <v>9</v>
      </c>
      <c r="K4" s="177"/>
      <c r="L4" s="183" t="s">
        <v>10</v>
      </c>
      <c r="M4" s="183"/>
      <c r="N4" s="183" t="s">
        <v>11</v>
      </c>
      <c r="O4" s="183"/>
      <c r="P4" s="183" t="s">
        <v>12</v>
      </c>
      <c r="Q4" s="183"/>
      <c r="R4" s="183"/>
      <c r="S4" s="183"/>
      <c r="T4" s="177"/>
    </row>
    <row r="5" spans="1:23" ht="15.75" x14ac:dyDescent="0.2">
      <c r="A5" s="177"/>
      <c r="B5" s="177"/>
      <c r="C5" s="177"/>
      <c r="D5" s="177"/>
      <c r="E5" s="177"/>
      <c r="F5" s="177"/>
      <c r="G5" s="177"/>
      <c r="H5" s="13" t="s">
        <v>13</v>
      </c>
      <c r="I5" s="13" t="s">
        <v>14</v>
      </c>
      <c r="J5" s="14" t="s">
        <v>13</v>
      </c>
      <c r="K5" s="14" t="s">
        <v>14</v>
      </c>
      <c r="L5" s="14" t="s">
        <v>13</v>
      </c>
      <c r="M5" s="14" t="s">
        <v>14</v>
      </c>
      <c r="N5" s="14" t="s">
        <v>13</v>
      </c>
      <c r="O5" s="14" t="s">
        <v>14</v>
      </c>
      <c r="P5" s="14" t="s">
        <v>13</v>
      </c>
      <c r="Q5" s="14" t="s">
        <v>14</v>
      </c>
      <c r="R5" s="14" t="s">
        <v>15</v>
      </c>
      <c r="S5" s="14" t="s">
        <v>16</v>
      </c>
      <c r="T5" s="177"/>
    </row>
    <row r="6" spans="1:23" ht="31.5" x14ac:dyDescent="0.2">
      <c r="A6" s="177" t="s">
        <v>105</v>
      </c>
      <c r="B6" s="177" t="s">
        <v>529</v>
      </c>
      <c r="C6" s="13" t="s">
        <v>89</v>
      </c>
      <c r="D6" s="27" t="s">
        <v>18</v>
      </c>
      <c r="E6" s="27" t="s">
        <v>18</v>
      </c>
      <c r="F6" s="27" t="s">
        <v>18</v>
      </c>
      <c r="G6" s="27" t="s">
        <v>18</v>
      </c>
      <c r="H6" s="16">
        <f t="shared" ref="H6:S8" si="0">H9+H45+H64+H75+H79</f>
        <v>74080.100000000006</v>
      </c>
      <c r="I6" s="16">
        <f t="shared" si="0"/>
        <v>73940.800000000003</v>
      </c>
      <c r="J6" s="24">
        <f t="shared" si="0"/>
        <v>74911.099999999991</v>
      </c>
      <c r="K6" s="24">
        <f t="shared" si="0"/>
        <v>13539.11</v>
      </c>
      <c r="L6" s="24">
        <f t="shared" si="0"/>
        <v>74947.76999999999</v>
      </c>
      <c r="M6" s="24">
        <f t="shared" si="0"/>
        <v>33990.100000000006</v>
      </c>
      <c r="N6" s="24">
        <f t="shared" si="0"/>
        <v>74978.47</v>
      </c>
      <c r="O6" s="24">
        <f t="shared" si="0"/>
        <v>50299.270000000004</v>
      </c>
      <c r="P6" s="24">
        <f t="shared" si="0"/>
        <v>75291.31</v>
      </c>
      <c r="Q6" s="24">
        <f t="shared" si="0"/>
        <v>74167.59</v>
      </c>
      <c r="R6" s="24">
        <f t="shared" si="0"/>
        <v>73931.049999999988</v>
      </c>
      <c r="S6" s="24">
        <f t="shared" si="0"/>
        <v>73931.08</v>
      </c>
      <c r="T6" s="28"/>
    </row>
    <row r="7" spans="1:23" ht="31.5" x14ac:dyDescent="0.2">
      <c r="A7" s="177"/>
      <c r="B7" s="177"/>
      <c r="C7" s="13" t="s">
        <v>17</v>
      </c>
      <c r="D7" s="27" t="s">
        <v>19</v>
      </c>
      <c r="E7" s="27"/>
      <c r="F7" s="27"/>
      <c r="G7" s="27"/>
      <c r="H7" s="16">
        <f t="shared" si="0"/>
        <v>74080.100000000006</v>
      </c>
      <c r="I7" s="16">
        <f t="shared" si="0"/>
        <v>73940.800000000003</v>
      </c>
      <c r="J7" s="24">
        <f t="shared" si="0"/>
        <v>74911.099999999991</v>
      </c>
      <c r="K7" s="24">
        <f t="shared" si="0"/>
        <v>13539.11</v>
      </c>
      <c r="L7" s="24">
        <f t="shared" si="0"/>
        <v>74947.76999999999</v>
      </c>
      <c r="M7" s="24">
        <f t="shared" si="0"/>
        <v>33990.100000000006</v>
      </c>
      <c r="N7" s="24">
        <f t="shared" si="0"/>
        <v>74978.47</v>
      </c>
      <c r="O7" s="24">
        <f t="shared" si="0"/>
        <v>50299.270000000004</v>
      </c>
      <c r="P7" s="24">
        <f t="shared" si="0"/>
        <v>75291.31</v>
      </c>
      <c r="Q7" s="24">
        <f t="shared" si="0"/>
        <v>74167.59</v>
      </c>
      <c r="R7" s="24">
        <f t="shared" si="0"/>
        <v>73931.049999999988</v>
      </c>
      <c r="S7" s="24">
        <f t="shared" si="0"/>
        <v>73931.08</v>
      </c>
      <c r="T7" s="28"/>
    </row>
    <row r="8" spans="1:23" ht="15.75" x14ac:dyDescent="0.2">
      <c r="A8" s="177"/>
      <c r="B8" s="177"/>
      <c r="C8" s="13" t="s">
        <v>90</v>
      </c>
      <c r="D8" s="27">
        <v>147</v>
      </c>
      <c r="E8" s="27" t="s">
        <v>18</v>
      </c>
      <c r="F8" s="27" t="s">
        <v>18</v>
      </c>
      <c r="G8" s="27" t="s">
        <v>18</v>
      </c>
      <c r="H8" s="16">
        <f t="shared" si="0"/>
        <v>74080.100000000006</v>
      </c>
      <c r="I8" s="16">
        <f t="shared" si="0"/>
        <v>73940.800000000003</v>
      </c>
      <c r="J8" s="24">
        <f t="shared" si="0"/>
        <v>74911.099999999991</v>
      </c>
      <c r="K8" s="24">
        <f t="shared" si="0"/>
        <v>13539.11</v>
      </c>
      <c r="L8" s="24">
        <f t="shared" si="0"/>
        <v>74947.76999999999</v>
      </c>
      <c r="M8" s="24">
        <f t="shared" si="0"/>
        <v>33990.100000000006</v>
      </c>
      <c r="N8" s="24">
        <f t="shared" si="0"/>
        <v>74978.47</v>
      </c>
      <c r="O8" s="24">
        <f t="shared" si="0"/>
        <v>50299.270000000004</v>
      </c>
      <c r="P8" s="24">
        <f t="shared" si="0"/>
        <v>75291.31</v>
      </c>
      <c r="Q8" s="24">
        <f t="shared" si="0"/>
        <v>74167.59</v>
      </c>
      <c r="R8" s="24">
        <f t="shared" si="0"/>
        <v>73931.049999999988</v>
      </c>
      <c r="S8" s="24">
        <f t="shared" si="0"/>
        <v>73931.08</v>
      </c>
      <c r="T8" s="28"/>
    </row>
    <row r="9" spans="1:23" s="35" customFormat="1" ht="31.5" x14ac:dyDescent="0.2">
      <c r="A9" s="176" t="s">
        <v>402</v>
      </c>
      <c r="B9" s="176" t="s">
        <v>20</v>
      </c>
      <c r="C9" s="12" t="s">
        <v>89</v>
      </c>
      <c r="D9" s="34" t="s">
        <v>18</v>
      </c>
      <c r="E9" s="34" t="s">
        <v>18</v>
      </c>
      <c r="F9" s="34" t="s">
        <v>18</v>
      </c>
      <c r="G9" s="34" t="s">
        <v>18</v>
      </c>
      <c r="H9" s="17">
        <f t="shared" ref="H9:S10" si="1">H10</f>
        <v>0</v>
      </c>
      <c r="I9" s="17">
        <f t="shared" si="1"/>
        <v>0</v>
      </c>
      <c r="J9" s="17">
        <f t="shared" si="1"/>
        <v>0</v>
      </c>
      <c r="K9" s="17">
        <f t="shared" si="1"/>
        <v>0</v>
      </c>
      <c r="L9" s="17">
        <f t="shared" si="1"/>
        <v>3.07</v>
      </c>
      <c r="M9" s="17">
        <f t="shared" si="1"/>
        <v>0</v>
      </c>
      <c r="N9" s="17">
        <f t="shared" si="1"/>
        <v>33.769999999999996</v>
      </c>
      <c r="O9" s="17">
        <f t="shared" si="1"/>
        <v>0</v>
      </c>
      <c r="P9" s="17">
        <f t="shared" si="1"/>
        <v>346.61</v>
      </c>
      <c r="Q9" s="17">
        <f t="shared" si="1"/>
        <v>346.61</v>
      </c>
      <c r="R9" s="17">
        <f t="shared" si="1"/>
        <v>0</v>
      </c>
      <c r="S9" s="17">
        <f t="shared" si="1"/>
        <v>0</v>
      </c>
      <c r="T9" s="34"/>
      <c r="V9" s="36"/>
      <c r="W9" s="36"/>
    </row>
    <row r="10" spans="1:23" s="35" customFormat="1" ht="31.5" x14ac:dyDescent="0.2">
      <c r="A10" s="176"/>
      <c r="B10" s="176"/>
      <c r="C10" s="12" t="s">
        <v>17</v>
      </c>
      <c r="D10" s="34" t="s">
        <v>21</v>
      </c>
      <c r="E10" s="34"/>
      <c r="F10" s="34"/>
      <c r="G10" s="34"/>
      <c r="H10" s="17">
        <f t="shared" si="1"/>
        <v>0</v>
      </c>
      <c r="I10" s="17">
        <f t="shared" si="1"/>
        <v>0</v>
      </c>
      <c r="J10" s="17">
        <f t="shared" si="1"/>
        <v>0</v>
      </c>
      <c r="K10" s="17">
        <f t="shared" si="1"/>
        <v>0</v>
      </c>
      <c r="L10" s="17">
        <f t="shared" si="1"/>
        <v>3.07</v>
      </c>
      <c r="M10" s="17">
        <f t="shared" si="1"/>
        <v>0</v>
      </c>
      <c r="N10" s="17">
        <f t="shared" si="1"/>
        <v>33.769999999999996</v>
      </c>
      <c r="O10" s="17">
        <f t="shared" si="1"/>
        <v>0</v>
      </c>
      <c r="P10" s="17">
        <f t="shared" si="1"/>
        <v>346.61</v>
      </c>
      <c r="Q10" s="17">
        <f t="shared" si="1"/>
        <v>346.61</v>
      </c>
      <c r="R10" s="17">
        <f t="shared" si="1"/>
        <v>0</v>
      </c>
      <c r="S10" s="17">
        <f t="shared" si="1"/>
        <v>0</v>
      </c>
      <c r="T10" s="34"/>
      <c r="V10" s="36"/>
      <c r="W10" s="36"/>
    </row>
    <row r="11" spans="1:23" s="35" customFormat="1" ht="15.75" x14ac:dyDescent="0.2">
      <c r="A11" s="176"/>
      <c r="B11" s="176"/>
      <c r="C11" s="12" t="s">
        <v>90</v>
      </c>
      <c r="D11" s="34">
        <v>147</v>
      </c>
      <c r="E11" s="34" t="s">
        <v>18</v>
      </c>
      <c r="F11" s="34" t="s">
        <v>18</v>
      </c>
      <c r="G11" s="34" t="s">
        <v>18</v>
      </c>
      <c r="H11" s="17">
        <f t="shared" ref="H11:M11" si="2">H12+H13+H14+H15+H16+H17+H18+H19+H20+H21+H22+H23+H24+H25+H26+H27+H28+H29+H30+H31+H34+H35+H36+H37+H38+H39+H42+H43+H44+H40+H41</f>
        <v>0</v>
      </c>
      <c r="I11" s="17">
        <f t="shared" si="2"/>
        <v>0</v>
      </c>
      <c r="J11" s="17">
        <f t="shared" si="2"/>
        <v>0</v>
      </c>
      <c r="K11" s="17">
        <f t="shared" si="2"/>
        <v>0</v>
      </c>
      <c r="L11" s="17">
        <f t="shared" si="2"/>
        <v>3.07</v>
      </c>
      <c r="M11" s="17">
        <f t="shared" si="2"/>
        <v>0</v>
      </c>
      <c r="N11" s="17">
        <f>N12+N13+N14+N15+N16+N17+N18+N19+N20+N21+N22+N23+N24+N25+N26+N27+N28+N29+N30+N31+N34+N35+N36+N37+N38+N39+N42+N43+N44+N40+N41+N32+N33</f>
        <v>33.769999999999996</v>
      </c>
      <c r="O11" s="17">
        <f>O12+O13+O14+O15+O16+O17+O18+O19+O20+O21+O22+O23+O24+O25+O26+O27+O28+O29+O30+O31+O34+O35+O36+O37+O38+O39+O42+O43+O44+O40+O41</f>
        <v>0</v>
      </c>
      <c r="P11" s="17">
        <f>P12+P13+P14+P15+P16+P17+P18+P19+P20+P21+P22+P23+P24+P25+P26+P27+P28+P29+P30+P31+P32+P33+P34+P35+P36+P37+P38+P39+P42+P43+P44+P40+P41</f>
        <v>346.61</v>
      </c>
      <c r="Q11" s="17">
        <f>Q12+Q13+Q14+Q15+Q16+Q17+Q18+Q19+Q20+Q21+Q22+Q23+Q24+Q25+Q26+Q27+Q28+Q29+Q30+Q31+Q32+Q33+Q34+Q35+Q36+Q37+Q38+Q39+Q42+Q43+Q44+Q40+Q41</f>
        <v>346.61</v>
      </c>
      <c r="R11" s="17">
        <f>R12+R13+R14+R15+R16+R17+R18+R19+R20+R21+R22+R23+R24+R25+R26+R27+R28+R29+R30+R31+R34+R35+R36+R37+R38+R39+R42+R43+R44+R40+R41</f>
        <v>0</v>
      </c>
      <c r="S11" s="17">
        <f>S12+S13+S14+S15+S16+S17+S18+S19+S20+S21+S22+S23+S24+S25+S26+S27+S28+S29+S30+S31+S34+S35+S36+S37+S38+S39+S42+S43+S44</f>
        <v>0</v>
      </c>
      <c r="T11" s="34"/>
      <c r="V11" s="36"/>
      <c r="W11" s="36"/>
    </row>
    <row r="12" spans="1:23" ht="15.75" x14ac:dyDescent="0.2">
      <c r="A12" s="177" t="s">
        <v>23</v>
      </c>
      <c r="B12" s="180" t="s">
        <v>24</v>
      </c>
      <c r="C12" s="32"/>
      <c r="D12" s="27">
        <v>147</v>
      </c>
      <c r="E12" s="27">
        <v>1003</v>
      </c>
      <c r="F12" s="37" t="s">
        <v>25</v>
      </c>
      <c r="G12" s="27">
        <v>313</v>
      </c>
      <c r="H12" s="20">
        <v>0</v>
      </c>
      <c r="I12" s="20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8"/>
    </row>
    <row r="13" spans="1:23" ht="15.75" x14ac:dyDescent="0.2">
      <c r="A13" s="177"/>
      <c r="B13" s="180"/>
      <c r="C13" s="32"/>
      <c r="D13" s="27">
        <v>147</v>
      </c>
      <c r="E13" s="27">
        <v>1003</v>
      </c>
      <c r="F13" s="37" t="s">
        <v>25</v>
      </c>
      <c r="G13" s="27">
        <v>244</v>
      </c>
      <c r="H13" s="20">
        <v>0</v>
      </c>
      <c r="I13" s="20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8"/>
    </row>
    <row r="14" spans="1:23" ht="15.75" x14ac:dyDescent="0.2">
      <c r="A14" s="177" t="s">
        <v>26</v>
      </c>
      <c r="B14" s="180" t="s">
        <v>787</v>
      </c>
      <c r="C14" s="32"/>
      <c r="D14" s="27">
        <v>147</v>
      </c>
      <c r="E14" s="27">
        <v>1003</v>
      </c>
      <c r="F14" s="37" t="s">
        <v>27</v>
      </c>
      <c r="G14" s="27">
        <v>313</v>
      </c>
      <c r="H14" s="20">
        <v>0</v>
      </c>
      <c r="I14" s="20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8"/>
    </row>
    <row r="15" spans="1:23" ht="15.75" x14ac:dyDescent="0.2">
      <c r="A15" s="177"/>
      <c r="B15" s="180"/>
      <c r="C15" s="32"/>
      <c r="D15" s="27">
        <v>147</v>
      </c>
      <c r="E15" s="27">
        <v>1003</v>
      </c>
      <c r="F15" s="37" t="s">
        <v>27</v>
      </c>
      <c r="G15" s="27">
        <v>244</v>
      </c>
      <c r="H15" s="20">
        <v>0</v>
      </c>
      <c r="I15" s="20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8"/>
    </row>
    <row r="16" spans="1:23" ht="15.75" x14ac:dyDescent="0.2">
      <c r="A16" s="177" t="s">
        <v>28</v>
      </c>
      <c r="B16" s="177" t="s">
        <v>788</v>
      </c>
      <c r="C16" s="32"/>
      <c r="D16" s="27">
        <v>147</v>
      </c>
      <c r="E16" s="27">
        <v>1003</v>
      </c>
      <c r="F16" s="37" t="s">
        <v>65</v>
      </c>
      <c r="G16" s="27">
        <v>313</v>
      </c>
      <c r="H16" s="20">
        <v>0</v>
      </c>
      <c r="I16" s="20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8"/>
    </row>
    <row r="17" spans="1:20" ht="15.75" x14ac:dyDescent="0.2">
      <c r="A17" s="177"/>
      <c r="B17" s="177"/>
      <c r="C17" s="32"/>
      <c r="D17" s="27">
        <v>147</v>
      </c>
      <c r="E17" s="27">
        <v>1003</v>
      </c>
      <c r="F17" s="37" t="s">
        <v>65</v>
      </c>
      <c r="G17" s="27">
        <v>244</v>
      </c>
      <c r="H17" s="20">
        <v>0</v>
      </c>
      <c r="I17" s="20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8"/>
    </row>
    <row r="18" spans="1:20" ht="15.75" x14ac:dyDescent="0.2">
      <c r="A18" s="177" t="s">
        <v>29</v>
      </c>
      <c r="B18" s="177" t="s">
        <v>789</v>
      </c>
      <c r="C18" s="32"/>
      <c r="D18" s="27">
        <v>147</v>
      </c>
      <c r="E18" s="27">
        <v>1003</v>
      </c>
      <c r="F18" s="37" t="s">
        <v>66</v>
      </c>
      <c r="G18" s="27">
        <v>313</v>
      </c>
      <c r="H18" s="20">
        <v>0</v>
      </c>
      <c r="I18" s="20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8"/>
    </row>
    <row r="19" spans="1:20" ht="15.75" x14ac:dyDescent="0.2">
      <c r="A19" s="177"/>
      <c r="B19" s="177"/>
      <c r="C19" s="32"/>
      <c r="D19" s="27">
        <v>147</v>
      </c>
      <c r="E19" s="27">
        <v>1003</v>
      </c>
      <c r="F19" s="37" t="s">
        <v>66</v>
      </c>
      <c r="G19" s="27">
        <v>244</v>
      </c>
      <c r="H19" s="20">
        <v>0</v>
      </c>
      <c r="I19" s="20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8"/>
    </row>
    <row r="20" spans="1:20" ht="15.75" x14ac:dyDescent="0.2">
      <c r="A20" s="177" t="s">
        <v>30</v>
      </c>
      <c r="B20" s="177" t="s">
        <v>31</v>
      </c>
      <c r="C20" s="32"/>
      <c r="D20" s="27">
        <v>147</v>
      </c>
      <c r="E20" s="27">
        <v>1003</v>
      </c>
      <c r="F20" s="37" t="s">
        <v>67</v>
      </c>
      <c r="G20" s="27">
        <v>313</v>
      </c>
      <c r="H20" s="20">
        <v>0</v>
      </c>
      <c r="I20" s="20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8"/>
    </row>
    <row r="21" spans="1:20" ht="15.75" x14ac:dyDescent="0.2">
      <c r="A21" s="177"/>
      <c r="B21" s="177"/>
      <c r="C21" s="32"/>
      <c r="D21" s="27">
        <v>147</v>
      </c>
      <c r="E21" s="27">
        <v>1003</v>
      </c>
      <c r="F21" s="37" t="s">
        <v>67</v>
      </c>
      <c r="G21" s="27">
        <v>244</v>
      </c>
      <c r="H21" s="20">
        <v>0</v>
      </c>
      <c r="I21" s="20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8"/>
    </row>
    <row r="22" spans="1:20" ht="189" x14ac:dyDescent="0.2">
      <c r="A22" s="13" t="s">
        <v>32</v>
      </c>
      <c r="B22" s="32" t="s">
        <v>33</v>
      </c>
      <c r="C22" s="32"/>
      <c r="D22" s="27">
        <v>147</v>
      </c>
      <c r="E22" s="27">
        <v>1003</v>
      </c>
      <c r="F22" s="37" t="s">
        <v>68</v>
      </c>
      <c r="G22" s="27">
        <v>244</v>
      </c>
      <c r="H22" s="20">
        <v>0</v>
      </c>
      <c r="I22" s="20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8"/>
    </row>
    <row r="23" spans="1:20" ht="15.75" x14ac:dyDescent="0.2">
      <c r="A23" s="177" t="s">
        <v>34</v>
      </c>
      <c r="B23" s="176" t="s">
        <v>790</v>
      </c>
      <c r="C23" s="32"/>
      <c r="D23" s="27">
        <v>147</v>
      </c>
      <c r="E23" s="27">
        <v>1003</v>
      </c>
      <c r="F23" s="37" t="s">
        <v>69</v>
      </c>
      <c r="G23" s="27">
        <v>313</v>
      </c>
      <c r="H23" s="20">
        <v>0</v>
      </c>
      <c r="I23" s="20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8"/>
    </row>
    <row r="24" spans="1:20" ht="15.75" x14ac:dyDescent="0.2">
      <c r="A24" s="177"/>
      <c r="B24" s="176"/>
      <c r="C24" s="32"/>
      <c r="D24" s="27">
        <v>147</v>
      </c>
      <c r="E24" s="27">
        <v>1003</v>
      </c>
      <c r="F24" s="37" t="s">
        <v>69</v>
      </c>
      <c r="G24" s="27">
        <v>244</v>
      </c>
      <c r="H24" s="20">
        <v>0</v>
      </c>
      <c r="I24" s="20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8"/>
    </row>
    <row r="25" spans="1:20" ht="15.75" x14ac:dyDescent="0.2">
      <c r="A25" s="177" t="s">
        <v>35</v>
      </c>
      <c r="B25" s="176" t="s">
        <v>791</v>
      </c>
      <c r="C25" s="32"/>
      <c r="D25" s="27">
        <v>147</v>
      </c>
      <c r="E25" s="27">
        <v>1003</v>
      </c>
      <c r="F25" s="37" t="s">
        <v>70</v>
      </c>
      <c r="G25" s="27">
        <v>313</v>
      </c>
      <c r="H25" s="20">
        <v>0</v>
      </c>
      <c r="I25" s="20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8"/>
    </row>
    <row r="26" spans="1:20" ht="15.75" x14ac:dyDescent="0.2">
      <c r="A26" s="177"/>
      <c r="B26" s="176"/>
      <c r="C26" s="32"/>
      <c r="D26" s="27">
        <v>147</v>
      </c>
      <c r="E26" s="27">
        <v>1003</v>
      </c>
      <c r="F26" s="37" t="s">
        <v>70</v>
      </c>
      <c r="G26" s="27">
        <v>244</v>
      </c>
      <c r="H26" s="20">
        <v>0</v>
      </c>
      <c r="I26" s="20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8"/>
    </row>
    <row r="27" spans="1:20" ht="15.75" x14ac:dyDescent="0.2">
      <c r="A27" s="177" t="s">
        <v>36</v>
      </c>
      <c r="B27" s="177" t="s">
        <v>37</v>
      </c>
      <c r="C27" s="32"/>
      <c r="D27" s="27">
        <v>147</v>
      </c>
      <c r="E27" s="27">
        <v>1003</v>
      </c>
      <c r="F27" s="37" t="s">
        <v>71</v>
      </c>
      <c r="G27" s="27">
        <v>313</v>
      </c>
      <c r="H27" s="20">
        <v>0</v>
      </c>
      <c r="I27" s="20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8"/>
    </row>
    <row r="28" spans="1:20" ht="15.75" x14ac:dyDescent="0.2">
      <c r="A28" s="177"/>
      <c r="B28" s="177"/>
      <c r="C28" s="32"/>
      <c r="D28" s="27">
        <v>147</v>
      </c>
      <c r="E28" s="27">
        <v>1003</v>
      </c>
      <c r="F28" s="37" t="s">
        <v>71</v>
      </c>
      <c r="G28" s="27">
        <v>244</v>
      </c>
      <c r="H28" s="20">
        <v>0</v>
      </c>
      <c r="I28" s="20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8"/>
    </row>
    <row r="29" spans="1:20" ht="15.75" x14ac:dyDescent="0.2">
      <c r="A29" s="177" t="s">
        <v>38</v>
      </c>
      <c r="B29" s="177" t="s">
        <v>792</v>
      </c>
      <c r="C29" s="32"/>
      <c r="D29" s="27">
        <v>147</v>
      </c>
      <c r="E29" s="27">
        <v>1003</v>
      </c>
      <c r="F29" s="37" t="s">
        <v>72</v>
      </c>
      <c r="G29" s="27">
        <v>313</v>
      </c>
      <c r="H29" s="20">
        <v>0</v>
      </c>
      <c r="I29" s="20">
        <v>0</v>
      </c>
      <c r="J29" s="26">
        <v>0</v>
      </c>
      <c r="K29" s="27">
        <v>0</v>
      </c>
      <c r="L29" s="26">
        <v>0</v>
      </c>
      <c r="M29" s="27">
        <v>0</v>
      </c>
      <c r="N29" s="26">
        <v>0</v>
      </c>
      <c r="O29" s="27">
        <v>0</v>
      </c>
      <c r="P29" s="26">
        <v>0</v>
      </c>
      <c r="Q29" s="27">
        <v>0</v>
      </c>
      <c r="R29" s="26">
        <v>0</v>
      </c>
      <c r="S29" s="27">
        <v>0</v>
      </c>
      <c r="T29" s="28"/>
    </row>
    <row r="30" spans="1:20" ht="15.75" x14ac:dyDescent="0.2">
      <c r="A30" s="177"/>
      <c r="B30" s="177"/>
      <c r="C30" s="32"/>
      <c r="D30" s="27">
        <v>147</v>
      </c>
      <c r="E30" s="27">
        <v>1003</v>
      </c>
      <c r="F30" s="37" t="s">
        <v>72</v>
      </c>
      <c r="G30" s="27">
        <v>244</v>
      </c>
      <c r="H30" s="20">
        <v>0</v>
      </c>
      <c r="I30" s="20">
        <v>0</v>
      </c>
      <c r="J30" s="26">
        <v>0</v>
      </c>
      <c r="K30" s="27">
        <v>0</v>
      </c>
      <c r="L30" s="26">
        <v>0</v>
      </c>
      <c r="M30" s="27">
        <v>0</v>
      </c>
      <c r="N30" s="26">
        <v>0</v>
      </c>
      <c r="O30" s="27">
        <v>0</v>
      </c>
      <c r="P30" s="26">
        <v>0</v>
      </c>
      <c r="Q30" s="27">
        <v>0</v>
      </c>
      <c r="R30" s="26">
        <v>0</v>
      </c>
      <c r="S30" s="27">
        <v>0</v>
      </c>
      <c r="T30" s="28"/>
    </row>
    <row r="31" spans="1:20" ht="15.75" x14ac:dyDescent="0.2">
      <c r="A31" s="185" t="s">
        <v>39</v>
      </c>
      <c r="B31" s="177" t="s">
        <v>530</v>
      </c>
      <c r="C31" s="180"/>
      <c r="D31" s="186">
        <v>147</v>
      </c>
      <c r="E31" s="186">
        <v>1006</v>
      </c>
      <c r="F31" s="37" t="s">
        <v>531</v>
      </c>
      <c r="G31" s="27">
        <v>244</v>
      </c>
      <c r="H31" s="20">
        <v>0</v>
      </c>
      <c r="I31" s="20">
        <v>0</v>
      </c>
      <c r="J31" s="26">
        <v>0</v>
      </c>
      <c r="K31" s="26">
        <v>0</v>
      </c>
      <c r="L31" s="26">
        <v>3.07</v>
      </c>
      <c r="M31" s="26">
        <v>0</v>
      </c>
      <c r="N31" s="26">
        <v>3.07</v>
      </c>
      <c r="O31" s="26">
        <v>0</v>
      </c>
      <c r="P31" s="26">
        <v>31.51</v>
      </c>
      <c r="Q31" s="26">
        <v>31.51</v>
      </c>
      <c r="R31" s="26">
        <v>0</v>
      </c>
      <c r="S31" s="26">
        <v>0</v>
      </c>
      <c r="T31" s="28"/>
    </row>
    <row r="32" spans="1:20" ht="15.75" x14ac:dyDescent="0.2">
      <c r="A32" s="185"/>
      <c r="B32" s="177"/>
      <c r="C32" s="180"/>
      <c r="D32" s="186"/>
      <c r="E32" s="186"/>
      <c r="F32" s="28">
        <v>110010990</v>
      </c>
      <c r="G32" s="28">
        <v>244</v>
      </c>
      <c r="H32" s="20">
        <v>0</v>
      </c>
      <c r="I32" s="20">
        <v>0</v>
      </c>
      <c r="J32" s="26">
        <v>0</v>
      </c>
      <c r="K32" s="26">
        <v>0</v>
      </c>
      <c r="L32" s="26">
        <v>0</v>
      </c>
      <c r="M32" s="26">
        <v>0</v>
      </c>
      <c r="N32" s="26">
        <v>12.5</v>
      </c>
      <c r="O32" s="26">
        <v>0</v>
      </c>
      <c r="P32" s="26">
        <v>128.5</v>
      </c>
      <c r="Q32" s="26">
        <v>128.5</v>
      </c>
      <c r="R32" s="26">
        <v>0</v>
      </c>
      <c r="S32" s="26">
        <v>0</v>
      </c>
      <c r="T32" s="28"/>
    </row>
    <row r="33" spans="1:23" ht="15.75" x14ac:dyDescent="0.2">
      <c r="A33" s="185"/>
      <c r="B33" s="177"/>
      <c r="C33" s="180"/>
      <c r="D33" s="186"/>
      <c r="E33" s="186"/>
      <c r="F33" s="28">
        <v>110050270</v>
      </c>
      <c r="G33" s="27">
        <v>244</v>
      </c>
      <c r="H33" s="20">
        <v>0</v>
      </c>
      <c r="I33" s="20">
        <v>0</v>
      </c>
      <c r="J33" s="26">
        <v>0</v>
      </c>
      <c r="K33" s="26">
        <v>0</v>
      </c>
      <c r="L33" s="26">
        <v>0</v>
      </c>
      <c r="M33" s="26">
        <v>0</v>
      </c>
      <c r="N33" s="26">
        <v>18.2</v>
      </c>
      <c r="O33" s="26">
        <v>0</v>
      </c>
      <c r="P33" s="26">
        <v>186.6</v>
      </c>
      <c r="Q33" s="26">
        <v>186.6</v>
      </c>
      <c r="R33" s="26">
        <v>0</v>
      </c>
      <c r="S33" s="26">
        <v>0</v>
      </c>
      <c r="T33" s="28"/>
    </row>
    <row r="34" spans="1:23" ht="15.75" x14ac:dyDescent="0.2">
      <c r="A34" s="177" t="s">
        <v>40</v>
      </c>
      <c r="B34" s="177" t="s">
        <v>793</v>
      </c>
      <c r="C34" s="32"/>
      <c r="D34" s="27">
        <v>147</v>
      </c>
      <c r="E34" s="27">
        <v>1003</v>
      </c>
      <c r="F34" s="37" t="s">
        <v>73</v>
      </c>
      <c r="G34" s="27">
        <v>313</v>
      </c>
      <c r="H34" s="20">
        <v>0</v>
      </c>
      <c r="I34" s="20">
        <v>0</v>
      </c>
      <c r="J34" s="26">
        <v>0</v>
      </c>
      <c r="K34" s="27">
        <v>0</v>
      </c>
      <c r="L34" s="26">
        <v>0</v>
      </c>
      <c r="M34" s="27">
        <v>0</v>
      </c>
      <c r="N34" s="26">
        <v>0</v>
      </c>
      <c r="O34" s="27">
        <v>0</v>
      </c>
      <c r="P34" s="26">
        <v>0</v>
      </c>
      <c r="Q34" s="27">
        <v>0</v>
      </c>
      <c r="R34" s="26">
        <v>0</v>
      </c>
      <c r="S34" s="27">
        <v>0</v>
      </c>
      <c r="T34" s="28"/>
    </row>
    <row r="35" spans="1:23" ht="15.75" x14ac:dyDescent="0.2">
      <c r="A35" s="177"/>
      <c r="B35" s="177"/>
      <c r="C35" s="32"/>
      <c r="D35" s="27">
        <v>147</v>
      </c>
      <c r="E35" s="27">
        <v>1003</v>
      </c>
      <c r="F35" s="37" t="s">
        <v>73</v>
      </c>
      <c r="G35" s="27">
        <v>244</v>
      </c>
      <c r="H35" s="20">
        <v>0</v>
      </c>
      <c r="I35" s="20">
        <v>0</v>
      </c>
      <c r="J35" s="26">
        <v>0</v>
      </c>
      <c r="K35" s="27">
        <v>0</v>
      </c>
      <c r="L35" s="26">
        <v>0</v>
      </c>
      <c r="M35" s="27">
        <v>0</v>
      </c>
      <c r="N35" s="26">
        <v>0</v>
      </c>
      <c r="O35" s="27">
        <v>0</v>
      </c>
      <c r="P35" s="26">
        <v>0</v>
      </c>
      <c r="Q35" s="27">
        <v>0</v>
      </c>
      <c r="R35" s="26">
        <v>0</v>
      </c>
      <c r="S35" s="27">
        <v>0</v>
      </c>
      <c r="T35" s="28"/>
    </row>
    <row r="36" spans="1:23" ht="15.75" x14ac:dyDescent="0.2">
      <c r="A36" s="177" t="s">
        <v>41</v>
      </c>
      <c r="B36" s="177" t="s">
        <v>42</v>
      </c>
      <c r="C36" s="32"/>
      <c r="D36" s="27" t="s">
        <v>19</v>
      </c>
      <c r="E36" s="27" t="s">
        <v>43</v>
      </c>
      <c r="F36" s="37" t="s">
        <v>74</v>
      </c>
      <c r="G36" s="27">
        <v>313</v>
      </c>
      <c r="H36" s="20">
        <v>0</v>
      </c>
      <c r="I36" s="20">
        <v>0</v>
      </c>
      <c r="J36" s="26">
        <v>0</v>
      </c>
      <c r="K36" s="27">
        <v>0</v>
      </c>
      <c r="L36" s="26">
        <v>0</v>
      </c>
      <c r="M36" s="27">
        <v>0</v>
      </c>
      <c r="N36" s="26">
        <v>0</v>
      </c>
      <c r="O36" s="27">
        <v>0</v>
      </c>
      <c r="P36" s="26">
        <v>0</v>
      </c>
      <c r="Q36" s="27">
        <v>0</v>
      </c>
      <c r="R36" s="26">
        <v>0</v>
      </c>
      <c r="S36" s="27">
        <v>0</v>
      </c>
      <c r="T36" s="28"/>
    </row>
    <row r="37" spans="1:23" ht="15.75" x14ac:dyDescent="0.2">
      <c r="A37" s="177"/>
      <c r="B37" s="177"/>
      <c r="C37" s="32"/>
      <c r="D37" s="27">
        <v>147</v>
      </c>
      <c r="E37" s="27">
        <v>1003</v>
      </c>
      <c r="F37" s="37" t="s">
        <v>74</v>
      </c>
      <c r="G37" s="27">
        <v>244</v>
      </c>
      <c r="H37" s="20">
        <v>0</v>
      </c>
      <c r="I37" s="20">
        <v>0</v>
      </c>
      <c r="J37" s="26">
        <v>0</v>
      </c>
      <c r="K37" s="27">
        <v>0</v>
      </c>
      <c r="L37" s="26">
        <v>0</v>
      </c>
      <c r="M37" s="27">
        <v>0</v>
      </c>
      <c r="N37" s="26">
        <v>0</v>
      </c>
      <c r="O37" s="27">
        <v>0</v>
      </c>
      <c r="P37" s="26">
        <v>0</v>
      </c>
      <c r="Q37" s="27">
        <v>0</v>
      </c>
      <c r="R37" s="26">
        <v>0</v>
      </c>
      <c r="S37" s="27">
        <v>0</v>
      </c>
      <c r="T37" s="28"/>
    </row>
    <row r="38" spans="1:23" ht="15.75" x14ac:dyDescent="0.2">
      <c r="A38" s="187" t="s">
        <v>44</v>
      </c>
      <c r="B38" s="180" t="s">
        <v>45</v>
      </c>
      <c r="C38" s="32"/>
      <c r="D38" s="27" t="s">
        <v>19</v>
      </c>
      <c r="E38" s="27" t="s">
        <v>43</v>
      </c>
      <c r="F38" s="37" t="s">
        <v>75</v>
      </c>
      <c r="G38" s="27">
        <v>313</v>
      </c>
      <c r="H38" s="20">
        <v>0</v>
      </c>
      <c r="I38" s="20">
        <v>0</v>
      </c>
      <c r="J38" s="24">
        <v>0</v>
      </c>
      <c r="K38" s="28">
        <v>0</v>
      </c>
      <c r="L38" s="24">
        <v>0</v>
      </c>
      <c r="M38" s="28">
        <v>0</v>
      </c>
      <c r="N38" s="24">
        <v>0</v>
      </c>
      <c r="O38" s="28">
        <v>0</v>
      </c>
      <c r="P38" s="24">
        <v>0</v>
      </c>
      <c r="Q38" s="28">
        <v>0</v>
      </c>
      <c r="R38" s="24">
        <v>0</v>
      </c>
      <c r="S38" s="28">
        <v>0</v>
      </c>
      <c r="T38" s="28"/>
    </row>
    <row r="39" spans="1:23" ht="15.75" x14ac:dyDescent="0.2">
      <c r="A39" s="177"/>
      <c r="B39" s="180"/>
      <c r="C39" s="32"/>
      <c r="D39" s="27" t="s">
        <v>19</v>
      </c>
      <c r="E39" s="27" t="s">
        <v>43</v>
      </c>
      <c r="F39" s="37" t="s">
        <v>75</v>
      </c>
      <c r="G39" s="27">
        <v>244</v>
      </c>
      <c r="H39" s="20">
        <v>0</v>
      </c>
      <c r="I39" s="20">
        <v>0</v>
      </c>
      <c r="J39" s="24">
        <v>0</v>
      </c>
      <c r="K39" s="28">
        <v>0</v>
      </c>
      <c r="L39" s="24">
        <v>0</v>
      </c>
      <c r="M39" s="28">
        <v>0</v>
      </c>
      <c r="N39" s="24">
        <v>0</v>
      </c>
      <c r="O39" s="28">
        <v>0</v>
      </c>
      <c r="P39" s="24">
        <v>0</v>
      </c>
      <c r="Q39" s="28">
        <v>0</v>
      </c>
      <c r="R39" s="24">
        <v>0</v>
      </c>
      <c r="S39" s="28">
        <v>0</v>
      </c>
      <c r="T39" s="28"/>
    </row>
    <row r="40" spans="1:23" ht="15.75" x14ac:dyDescent="0.2">
      <c r="A40" s="177" t="s">
        <v>46</v>
      </c>
      <c r="B40" s="180" t="s">
        <v>99</v>
      </c>
      <c r="C40" s="32"/>
      <c r="D40" s="27" t="s">
        <v>19</v>
      </c>
      <c r="E40" s="27" t="s">
        <v>43</v>
      </c>
      <c r="F40" s="37" t="s">
        <v>101</v>
      </c>
      <c r="G40" s="27">
        <v>313</v>
      </c>
      <c r="H40" s="20">
        <v>0</v>
      </c>
      <c r="I40" s="20">
        <v>0</v>
      </c>
      <c r="J40" s="24">
        <v>0</v>
      </c>
      <c r="K40" s="28">
        <v>0</v>
      </c>
      <c r="L40" s="24">
        <v>0</v>
      </c>
      <c r="M40" s="28">
        <v>0</v>
      </c>
      <c r="N40" s="24">
        <v>0</v>
      </c>
      <c r="O40" s="28">
        <v>0</v>
      </c>
      <c r="P40" s="24">
        <v>0</v>
      </c>
      <c r="Q40" s="28">
        <v>0</v>
      </c>
      <c r="R40" s="24">
        <v>0</v>
      </c>
      <c r="S40" s="28">
        <v>0</v>
      </c>
      <c r="T40" s="28"/>
    </row>
    <row r="41" spans="1:23" ht="15.75" x14ac:dyDescent="0.2">
      <c r="A41" s="177"/>
      <c r="B41" s="180"/>
      <c r="C41" s="32"/>
      <c r="D41" s="27" t="s">
        <v>19</v>
      </c>
      <c r="E41" s="27" t="s">
        <v>43</v>
      </c>
      <c r="F41" s="37" t="s">
        <v>101</v>
      </c>
      <c r="G41" s="27">
        <v>244</v>
      </c>
      <c r="H41" s="20">
        <v>0</v>
      </c>
      <c r="I41" s="20">
        <v>0</v>
      </c>
      <c r="J41" s="24">
        <v>0</v>
      </c>
      <c r="K41" s="28">
        <v>0</v>
      </c>
      <c r="L41" s="24">
        <v>0</v>
      </c>
      <c r="M41" s="28">
        <v>0</v>
      </c>
      <c r="N41" s="24">
        <v>0</v>
      </c>
      <c r="O41" s="28">
        <v>0</v>
      </c>
      <c r="P41" s="24">
        <v>0</v>
      </c>
      <c r="Q41" s="28">
        <v>0</v>
      </c>
      <c r="R41" s="24">
        <v>0</v>
      </c>
      <c r="S41" s="28">
        <v>0</v>
      </c>
      <c r="T41" s="28"/>
    </row>
    <row r="42" spans="1:23" ht="15.75" x14ac:dyDescent="0.2">
      <c r="A42" s="177" t="s">
        <v>91</v>
      </c>
      <c r="B42" s="177" t="s">
        <v>794</v>
      </c>
      <c r="C42" s="32"/>
      <c r="D42" s="27" t="s">
        <v>19</v>
      </c>
      <c r="E42" s="27" t="s">
        <v>43</v>
      </c>
      <c r="F42" s="37" t="s">
        <v>76</v>
      </c>
      <c r="G42" s="27">
        <v>313</v>
      </c>
      <c r="H42" s="20">
        <v>0</v>
      </c>
      <c r="I42" s="20">
        <v>0</v>
      </c>
      <c r="J42" s="26">
        <v>0</v>
      </c>
      <c r="K42" s="27">
        <v>0</v>
      </c>
      <c r="L42" s="26">
        <v>0</v>
      </c>
      <c r="M42" s="27">
        <v>0</v>
      </c>
      <c r="N42" s="26">
        <v>0</v>
      </c>
      <c r="O42" s="27">
        <v>0</v>
      </c>
      <c r="P42" s="26">
        <v>0</v>
      </c>
      <c r="Q42" s="27">
        <v>0</v>
      </c>
      <c r="R42" s="26">
        <v>0</v>
      </c>
      <c r="S42" s="27">
        <v>0</v>
      </c>
      <c r="T42" s="28"/>
    </row>
    <row r="43" spans="1:23" ht="15.75" x14ac:dyDescent="0.2">
      <c r="A43" s="177"/>
      <c r="B43" s="177"/>
      <c r="C43" s="32"/>
      <c r="D43" s="27" t="s">
        <v>19</v>
      </c>
      <c r="E43" s="27" t="s">
        <v>43</v>
      </c>
      <c r="F43" s="37" t="s">
        <v>76</v>
      </c>
      <c r="G43" s="27">
        <v>244</v>
      </c>
      <c r="H43" s="20">
        <v>0</v>
      </c>
      <c r="I43" s="20">
        <v>0</v>
      </c>
      <c r="J43" s="26">
        <v>0</v>
      </c>
      <c r="K43" s="27">
        <v>0</v>
      </c>
      <c r="L43" s="26">
        <v>0</v>
      </c>
      <c r="M43" s="27">
        <v>0</v>
      </c>
      <c r="N43" s="26">
        <v>0</v>
      </c>
      <c r="O43" s="27">
        <v>0</v>
      </c>
      <c r="P43" s="26">
        <v>0</v>
      </c>
      <c r="Q43" s="27">
        <v>0</v>
      </c>
      <c r="R43" s="26">
        <v>0</v>
      </c>
      <c r="S43" s="27">
        <v>0</v>
      </c>
      <c r="T43" s="28"/>
    </row>
    <row r="44" spans="1:23" ht="189" x14ac:dyDescent="0.2">
      <c r="A44" s="13" t="s">
        <v>100</v>
      </c>
      <c r="B44" s="13" t="s">
        <v>795</v>
      </c>
      <c r="C44" s="32"/>
      <c r="D44" s="27" t="s">
        <v>19</v>
      </c>
      <c r="E44" s="27" t="s">
        <v>43</v>
      </c>
      <c r="F44" s="37" t="s">
        <v>92</v>
      </c>
      <c r="G44" s="27"/>
      <c r="H44" s="20">
        <v>0</v>
      </c>
      <c r="I44" s="20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8"/>
    </row>
    <row r="45" spans="1:23" s="35" customFormat="1" ht="31.5" x14ac:dyDescent="0.2">
      <c r="A45" s="176" t="s">
        <v>94</v>
      </c>
      <c r="B45" s="176" t="s">
        <v>22</v>
      </c>
      <c r="C45" s="12" t="s">
        <v>89</v>
      </c>
      <c r="D45" s="34" t="s">
        <v>18</v>
      </c>
      <c r="E45" s="34" t="s">
        <v>18</v>
      </c>
      <c r="F45" s="38" t="s">
        <v>18</v>
      </c>
      <c r="G45" s="34" t="s">
        <v>18</v>
      </c>
      <c r="H45" s="22">
        <f t="shared" ref="H45:S46" si="3">H46</f>
        <v>59.1</v>
      </c>
      <c r="I45" s="22">
        <f t="shared" si="3"/>
        <v>59</v>
      </c>
      <c r="J45" s="17">
        <f t="shared" si="3"/>
        <v>72.099999999999994</v>
      </c>
      <c r="K45" s="17">
        <f t="shared" si="3"/>
        <v>0</v>
      </c>
      <c r="L45" s="17">
        <f t="shared" si="3"/>
        <v>105.7</v>
      </c>
      <c r="M45" s="17">
        <f t="shared" si="3"/>
        <v>19.149999999999999</v>
      </c>
      <c r="N45" s="17">
        <f t="shared" si="3"/>
        <v>105.7</v>
      </c>
      <c r="O45" s="17">
        <f t="shared" si="3"/>
        <v>105.7</v>
      </c>
      <c r="P45" s="17">
        <f t="shared" si="3"/>
        <v>105.7</v>
      </c>
      <c r="Q45" s="17">
        <f t="shared" si="3"/>
        <v>105.7</v>
      </c>
      <c r="R45" s="17">
        <f t="shared" si="3"/>
        <v>72.099999999999994</v>
      </c>
      <c r="S45" s="17">
        <f t="shared" si="3"/>
        <v>72.099999999999994</v>
      </c>
      <c r="T45" s="176"/>
      <c r="U45" s="36"/>
      <c r="V45" s="36"/>
      <c r="W45" s="36"/>
    </row>
    <row r="46" spans="1:23" s="35" customFormat="1" ht="31.5" x14ac:dyDescent="0.2">
      <c r="A46" s="176"/>
      <c r="B46" s="176"/>
      <c r="C46" s="12" t="s">
        <v>17</v>
      </c>
      <c r="D46" s="34" t="s">
        <v>19</v>
      </c>
      <c r="E46" s="34"/>
      <c r="F46" s="38"/>
      <c r="G46" s="34"/>
      <c r="H46" s="22">
        <f t="shared" si="3"/>
        <v>59.1</v>
      </c>
      <c r="I46" s="22">
        <f t="shared" si="3"/>
        <v>59</v>
      </c>
      <c r="J46" s="17">
        <f t="shared" si="3"/>
        <v>72.099999999999994</v>
      </c>
      <c r="K46" s="17">
        <f t="shared" si="3"/>
        <v>0</v>
      </c>
      <c r="L46" s="17">
        <f t="shared" si="3"/>
        <v>105.7</v>
      </c>
      <c r="M46" s="17">
        <f t="shared" si="3"/>
        <v>19.149999999999999</v>
      </c>
      <c r="N46" s="17">
        <f t="shared" si="3"/>
        <v>105.7</v>
      </c>
      <c r="O46" s="17">
        <f t="shared" si="3"/>
        <v>105.7</v>
      </c>
      <c r="P46" s="17">
        <f t="shared" si="3"/>
        <v>105.7</v>
      </c>
      <c r="Q46" s="17">
        <f t="shared" si="3"/>
        <v>105.7</v>
      </c>
      <c r="R46" s="17">
        <f t="shared" si="3"/>
        <v>72.099999999999994</v>
      </c>
      <c r="S46" s="17">
        <f t="shared" si="3"/>
        <v>72.099999999999994</v>
      </c>
      <c r="T46" s="176"/>
      <c r="U46" s="36"/>
      <c r="V46" s="36"/>
      <c r="W46" s="36"/>
    </row>
    <row r="47" spans="1:23" s="35" customFormat="1" ht="15.75" x14ac:dyDescent="0.2">
      <c r="A47" s="176"/>
      <c r="B47" s="176"/>
      <c r="C47" s="12" t="s">
        <v>90</v>
      </c>
      <c r="D47" s="34">
        <v>147</v>
      </c>
      <c r="E47" s="34" t="s">
        <v>18</v>
      </c>
      <c r="F47" s="38" t="s">
        <v>18</v>
      </c>
      <c r="G47" s="34" t="s">
        <v>18</v>
      </c>
      <c r="H47" s="22">
        <f>H48+H49+H50+H51+H52+H53+H54+H55+H56+H58+H59+H60+H61+H62+H63</f>
        <v>59.1</v>
      </c>
      <c r="I47" s="22">
        <f>I48+I49+I50+I51+I52+I53+I54+I55+I56+I58+I59+I60+I61+I62+I63</f>
        <v>59</v>
      </c>
      <c r="J47" s="17">
        <f>J48+J49+J50+J51+J52+J53+J54+J55+J56+J58+J59+J60+J61+J62+J63</f>
        <v>72.099999999999994</v>
      </c>
      <c r="K47" s="17">
        <f>K48+K49+K50+K51+K52+K53+K54+K55+K56+K58+K59+K60+K61+K62+K63</f>
        <v>0</v>
      </c>
      <c r="L47" s="17">
        <f t="shared" ref="L47:S47" si="4">L48+L49+L50+L51+L52+L53+L54+L55+L56+L58+L59+L60+L61+L62+L63+L57</f>
        <v>105.7</v>
      </c>
      <c r="M47" s="17">
        <f t="shared" si="4"/>
        <v>19.149999999999999</v>
      </c>
      <c r="N47" s="17">
        <f t="shared" si="4"/>
        <v>105.7</v>
      </c>
      <c r="O47" s="17">
        <f t="shared" si="4"/>
        <v>105.7</v>
      </c>
      <c r="P47" s="17">
        <f t="shared" si="4"/>
        <v>105.7</v>
      </c>
      <c r="Q47" s="17">
        <f t="shared" si="4"/>
        <v>105.7</v>
      </c>
      <c r="R47" s="17">
        <f t="shared" si="4"/>
        <v>72.099999999999994</v>
      </c>
      <c r="S47" s="17">
        <f t="shared" si="4"/>
        <v>72.099999999999994</v>
      </c>
      <c r="T47" s="176"/>
      <c r="U47" s="36"/>
      <c r="V47" s="36"/>
      <c r="W47" s="36"/>
    </row>
    <row r="48" spans="1:23" ht="15.75" x14ac:dyDescent="0.2">
      <c r="A48" s="177" t="s">
        <v>48</v>
      </c>
      <c r="B48" s="177" t="s">
        <v>47</v>
      </c>
      <c r="C48" s="32"/>
      <c r="D48" s="27">
        <v>147</v>
      </c>
      <c r="E48" s="27">
        <v>1003</v>
      </c>
      <c r="F48" s="37" t="s">
        <v>77</v>
      </c>
      <c r="G48" s="27">
        <v>313</v>
      </c>
      <c r="H48" s="26">
        <v>0</v>
      </c>
      <c r="I48" s="27">
        <v>0</v>
      </c>
      <c r="J48" s="26">
        <v>0</v>
      </c>
      <c r="K48" s="27">
        <v>0</v>
      </c>
      <c r="L48" s="26">
        <v>0</v>
      </c>
      <c r="M48" s="27">
        <v>0</v>
      </c>
      <c r="N48" s="26">
        <v>0</v>
      </c>
      <c r="O48" s="27">
        <v>0</v>
      </c>
      <c r="P48" s="26">
        <v>0</v>
      </c>
      <c r="Q48" s="27">
        <v>0</v>
      </c>
      <c r="R48" s="26">
        <v>0</v>
      </c>
      <c r="S48" s="27">
        <v>0</v>
      </c>
      <c r="T48" s="28"/>
    </row>
    <row r="49" spans="1:20" ht="15.75" x14ac:dyDescent="0.2">
      <c r="A49" s="177"/>
      <c r="B49" s="177"/>
      <c r="C49" s="32"/>
      <c r="D49" s="27">
        <v>147</v>
      </c>
      <c r="E49" s="27">
        <v>1003</v>
      </c>
      <c r="F49" s="37" t="s">
        <v>77</v>
      </c>
      <c r="G49" s="27">
        <v>244</v>
      </c>
      <c r="H49" s="26">
        <v>0</v>
      </c>
      <c r="I49" s="27">
        <v>0</v>
      </c>
      <c r="J49" s="26">
        <v>0</v>
      </c>
      <c r="K49" s="27">
        <v>0</v>
      </c>
      <c r="L49" s="26">
        <v>0</v>
      </c>
      <c r="M49" s="27">
        <v>0</v>
      </c>
      <c r="N49" s="26">
        <v>0</v>
      </c>
      <c r="O49" s="27">
        <v>0</v>
      </c>
      <c r="P49" s="26">
        <v>0</v>
      </c>
      <c r="Q49" s="27">
        <v>0</v>
      </c>
      <c r="R49" s="26">
        <v>0</v>
      </c>
      <c r="S49" s="27">
        <v>0</v>
      </c>
      <c r="T49" s="28"/>
    </row>
    <row r="50" spans="1:20" ht="15.75" x14ac:dyDescent="0.2">
      <c r="A50" s="177" t="s">
        <v>50</v>
      </c>
      <c r="B50" s="177" t="s">
        <v>49</v>
      </c>
      <c r="C50" s="32"/>
      <c r="D50" s="27">
        <v>147</v>
      </c>
      <c r="E50" s="27">
        <v>1003</v>
      </c>
      <c r="F50" s="37" t="s">
        <v>78</v>
      </c>
      <c r="G50" s="27">
        <v>313</v>
      </c>
      <c r="H50" s="26">
        <v>0</v>
      </c>
      <c r="I50" s="27">
        <v>0</v>
      </c>
      <c r="J50" s="26">
        <v>0</v>
      </c>
      <c r="K50" s="27">
        <v>0</v>
      </c>
      <c r="L50" s="26">
        <v>0</v>
      </c>
      <c r="M50" s="27">
        <v>0</v>
      </c>
      <c r="N50" s="26">
        <v>0</v>
      </c>
      <c r="O50" s="27">
        <v>0</v>
      </c>
      <c r="P50" s="26">
        <v>0</v>
      </c>
      <c r="Q50" s="27">
        <v>0</v>
      </c>
      <c r="R50" s="26">
        <v>0</v>
      </c>
      <c r="S50" s="27">
        <v>0</v>
      </c>
      <c r="T50" s="28"/>
    </row>
    <row r="51" spans="1:20" ht="15.75" x14ac:dyDescent="0.2">
      <c r="A51" s="177"/>
      <c r="B51" s="177"/>
      <c r="C51" s="32"/>
      <c r="D51" s="27">
        <v>147</v>
      </c>
      <c r="E51" s="27">
        <v>1003</v>
      </c>
      <c r="F51" s="37" t="s">
        <v>78</v>
      </c>
      <c r="G51" s="27">
        <v>244</v>
      </c>
      <c r="H51" s="26">
        <v>0</v>
      </c>
      <c r="I51" s="27">
        <v>0</v>
      </c>
      <c r="J51" s="26">
        <v>0</v>
      </c>
      <c r="K51" s="27">
        <v>0</v>
      </c>
      <c r="L51" s="26">
        <v>0</v>
      </c>
      <c r="M51" s="27">
        <v>0</v>
      </c>
      <c r="N51" s="26">
        <v>0</v>
      </c>
      <c r="O51" s="27">
        <v>0</v>
      </c>
      <c r="P51" s="26">
        <v>0</v>
      </c>
      <c r="Q51" s="27">
        <v>0</v>
      </c>
      <c r="R51" s="26">
        <v>0</v>
      </c>
      <c r="S51" s="27">
        <v>0</v>
      </c>
      <c r="T51" s="28"/>
    </row>
    <row r="52" spans="1:20" ht="15.75" x14ac:dyDescent="0.2">
      <c r="A52" s="178" t="s">
        <v>51</v>
      </c>
      <c r="B52" s="177" t="s">
        <v>870</v>
      </c>
      <c r="C52" s="32"/>
      <c r="D52" s="27">
        <v>147</v>
      </c>
      <c r="E52" s="27">
        <v>1003</v>
      </c>
      <c r="F52" s="37" t="s">
        <v>79</v>
      </c>
      <c r="G52" s="27">
        <v>313</v>
      </c>
      <c r="H52" s="26">
        <v>0</v>
      </c>
      <c r="I52" s="27">
        <v>0</v>
      </c>
      <c r="J52" s="26">
        <v>0</v>
      </c>
      <c r="K52" s="27">
        <v>0</v>
      </c>
      <c r="L52" s="26">
        <v>0</v>
      </c>
      <c r="M52" s="27">
        <v>0</v>
      </c>
      <c r="N52" s="26">
        <v>0</v>
      </c>
      <c r="O52" s="27">
        <v>0</v>
      </c>
      <c r="P52" s="26">
        <v>0</v>
      </c>
      <c r="Q52" s="27">
        <v>0</v>
      </c>
      <c r="R52" s="26">
        <v>0</v>
      </c>
      <c r="S52" s="27">
        <v>0</v>
      </c>
      <c r="T52" s="39"/>
    </row>
    <row r="53" spans="1:20" ht="15.75" x14ac:dyDescent="0.2">
      <c r="A53" s="178"/>
      <c r="B53" s="177"/>
      <c r="C53" s="32"/>
      <c r="D53" s="27">
        <v>147</v>
      </c>
      <c r="E53" s="27">
        <v>1003</v>
      </c>
      <c r="F53" s="37" t="s">
        <v>79</v>
      </c>
      <c r="G53" s="27">
        <v>244</v>
      </c>
      <c r="H53" s="26">
        <v>0</v>
      </c>
      <c r="I53" s="27">
        <v>0</v>
      </c>
      <c r="J53" s="26">
        <v>0</v>
      </c>
      <c r="K53" s="27">
        <v>0</v>
      </c>
      <c r="L53" s="26">
        <v>0</v>
      </c>
      <c r="M53" s="27">
        <v>0</v>
      </c>
      <c r="N53" s="26">
        <v>0</v>
      </c>
      <c r="O53" s="27">
        <v>0</v>
      </c>
      <c r="P53" s="26">
        <v>0</v>
      </c>
      <c r="Q53" s="27">
        <v>0</v>
      </c>
      <c r="R53" s="26">
        <v>0</v>
      </c>
      <c r="S53" s="27">
        <v>0</v>
      </c>
      <c r="T53" s="39"/>
    </row>
    <row r="54" spans="1:20" ht="15.75" x14ac:dyDescent="0.2">
      <c r="A54" s="181" t="s">
        <v>52</v>
      </c>
      <c r="B54" s="177" t="s">
        <v>796</v>
      </c>
      <c r="C54" s="32"/>
      <c r="D54" s="27">
        <v>147</v>
      </c>
      <c r="E54" s="27">
        <v>1003</v>
      </c>
      <c r="F54" s="37" t="s">
        <v>80</v>
      </c>
      <c r="G54" s="27">
        <v>313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7">
        <v>0</v>
      </c>
      <c r="N54" s="26">
        <v>0</v>
      </c>
      <c r="O54" s="27">
        <v>0</v>
      </c>
      <c r="P54" s="26">
        <v>0</v>
      </c>
      <c r="Q54" s="27">
        <v>0</v>
      </c>
      <c r="R54" s="26">
        <v>0</v>
      </c>
      <c r="S54" s="27">
        <v>0</v>
      </c>
      <c r="T54" s="39"/>
    </row>
    <row r="55" spans="1:20" ht="15.75" x14ac:dyDescent="0.2">
      <c r="A55" s="181"/>
      <c r="B55" s="177"/>
      <c r="C55" s="32"/>
      <c r="D55" s="27">
        <v>147</v>
      </c>
      <c r="E55" s="27">
        <v>1003</v>
      </c>
      <c r="F55" s="37" t="s">
        <v>80</v>
      </c>
      <c r="G55" s="27">
        <v>244</v>
      </c>
      <c r="H55" s="26">
        <v>0</v>
      </c>
      <c r="I55" s="27">
        <v>0</v>
      </c>
      <c r="J55" s="26">
        <v>0</v>
      </c>
      <c r="K55" s="27">
        <v>0</v>
      </c>
      <c r="L55" s="26">
        <v>0</v>
      </c>
      <c r="M55" s="27">
        <v>0</v>
      </c>
      <c r="N55" s="26">
        <v>0</v>
      </c>
      <c r="O55" s="27">
        <v>0</v>
      </c>
      <c r="P55" s="26">
        <v>0</v>
      </c>
      <c r="Q55" s="27">
        <v>0</v>
      </c>
      <c r="R55" s="26">
        <v>0</v>
      </c>
      <c r="S55" s="27">
        <v>0</v>
      </c>
      <c r="T55" s="39"/>
    </row>
    <row r="56" spans="1:20" ht="15.75" x14ac:dyDescent="0.2">
      <c r="A56" s="188" t="s">
        <v>53</v>
      </c>
      <c r="B56" s="176" t="s">
        <v>797</v>
      </c>
      <c r="C56" s="34"/>
      <c r="D56" s="34">
        <v>147</v>
      </c>
      <c r="E56" s="12">
        <v>1003</v>
      </c>
      <c r="F56" s="38" t="s">
        <v>532</v>
      </c>
      <c r="G56" s="34">
        <v>323</v>
      </c>
      <c r="H56" s="17">
        <v>59.1</v>
      </c>
      <c r="I56" s="17">
        <v>59</v>
      </c>
      <c r="J56" s="17">
        <v>72.099999999999994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40"/>
    </row>
    <row r="57" spans="1:20" ht="15.75" x14ac:dyDescent="0.2">
      <c r="A57" s="188"/>
      <c r="B57" s="176"/>
      <c r="C57" s="34"/>
      <c r="D57" s="34">
        <v>147</v>
      </c>
      <c r="E57" s="12">
        <v>1003</v>
      </c>
      <c r="F57" s="41" t="s">
        <v>533</v>
      </c>
      <c r="G57" s="34">
        <v>323</v>
      </c>
      <c r="H57" s="17"/>
      <c r="I57" s="17"/>
      <c r="J57" s="17"/>
      <c r="K57" s="17"/>
      <c r="L57" s="17">
        <v>105.7</v>
      </c>
      <c r="M57" s="17">
        <v>19.149999999999999</v>
      </c>
      <c r="N57" s="17">
        <v>105.7</v>
      </c>
      <c r="O57" s="17">
        <v>105.7</v>
      </c>
      <c r="P57" s="17">
        <v>105.7</v>
      </c>
      <c r="Q57" s="17">
        <v>105.7</v>
      </c>
      <c r="R57" s="17">
        <v>72.099999999999994</v>
      </c>
      <c r="S57" s="17">
        <v>72.099999999999994</v>
      </c>
      <c r="T57" s="40"/>
    </row>
    <row r="58" spans="1:20" ht="15.75" x14ac:dyDescent="0.2">
      <c r="A58" s="178" t="s">
        <v>54</v>
      </c>
      <c r="B58" s="177" t="s">
        <v>798</v>
      </c>
      <c r="C58" s="32"/>
      <c r="D58" s="27">
        <v>147</v>
      </c>
      <c r="E58" s="27">
        <v>1003</v>
      </c>
      <c r="F58" s="37" t="s">
        <v>81</v>
      </c>
      <c r="G58" s="27">
        <v>313</v>
      </c>
      <c r="H58" s="26">
        <v>0</v>
      </c>
      <c r="I58" s="27">
        <v>0</v>
      </c>
      <c r="J58" s="26">
        <v>0</v>
      </c>
      <c r="K58" s="27">
        <v>0</v>
      </c>
      <c r="L58" s="26">
        <v>0</v>
      </c>
      <c r="M58" s="27">
        <v>0</v>
      </c>
      <c r="N58" s="26">
        <v>0</v>
      </c>
      <c r="O58" s="27">
        <v>0</v>
      </c>
      <c r="P58" s="26">
        <v>0</v>
      </c>
      <c r="Q58" s="27">
        <v>0</v>
      </c>
      <c r="R58" s="26">
        <v>0</v>
      </c>
      <c r="S58" s="27">
        <v>0</v>
      </c>
      <c r="T58" s="39"/>
    </row>
    <row r="59" spans="1:20" ht="15.75" x14ac:dyDescent="0.2">
      <c r="A59" s="178"/>
      <c r="B59" s="177"/>
      <c r="C59" s="32"/>
      <c r="D59" s="27">
        <v>147</v>
      </c>
      <c r="E59" s="27">
        <v>1003</v>
      </c>
      <c r="F59" s="37" t="s">
        <v>81</v>
      </c>
      <c r="G59" s="27">
        <v>244</v>
      </c>
      <c r="H59" s="26">
        <v>0</v>
      </c>
      <c r="I59" s="27">
        <v>0</v>
      </c>
      <c r="J59" s="26">
        <v>0</v>
      </c>
      <c r="K59" s="27">
        <v>0</v>
      </c>
      <c r="L59" s="26">
        <v>0</v>
      </c>
      <c r="M59" s="27">
        <v>0</v>
      </c>
      <c r="N59" s="26">
        <v>0</v>
      </c>
      <c r="O59" s="27">
        <v>0</v>
      </c>
      <c r="P59" s="26">
        <v>0</v>
      </c>
      <c r="Q59" s="27">
        <v>0</v>
      </c>
      <c r="R59" s="26">
        <v>0</v>
      </c>
      <c r="S59" s="27">
        <v>0</v>
      </c>
      <c r="T59" s="39"/>
    </row>
    <row r="60" spans="1:20" ht="15.75" x14ac:dyDescent="0.2">
      <c r="A60" s="178" t="s">
        <v>55</v>
      </c>
      <c r="B60" s="177" t="s">
        <v>799</v>
      </c>
      <c r="C60" s="32"/>
      <c r="D60" s="27">
        <v>147</v>
      </c>
      <c r="E60" s="27">
        <v>1003</v>
      </c>
      <c r="F60" s="37" t="s">
        <v>82</v>
      </c>
      <c r="G60" s="27">
        <v>313</v>
      </c>
      <c r="H60" s="26">
        <v>0</v>
      </c>
      <c r="I60" s="27">
        <v>0</v>
      </c>
      <c r="J60" s="26">
        <v>0</v>
      </c>
      <c r="K60" s="27">
        <v>0</v>
      </c>
      <c r="L60" s="26">
        <v>0</v>
      </c>
      <c r="M60" s="27">
        <v>0</v>
      </c>
      <c r="N60" s="26">
        <v>0</v>
      </c>
      <c r="O60" s="27">
        <v>0</v>
      </c>
      <c r="P60" s="26">
        <v>0</v>
      </c>
      <c r="Q60" s="27">
        <v>0</v>
      </c>
      <c r="R60" s="26">
        <v>0</v>
      </c>
      <c r="S60" s="27">
        <v>0</v>
      </c>
      <c r="T60" s="39"/>
    </row>
    <row r="61" spans="1:20" ht="15.75" x14ac:dyDescent="0.2">
      <c r="A61" s="178"/>
      <c r="B61" s="177"/>
      <c r="C61" s="32"/>
      <c r="D61" s="27">
        <v>147</v>
      </c>
      <c r="E61" s="27">
        <v>1003</v>
      </c>
      <c r="F61" s="37" t="s">
        <v>82</v>
      </c>
      <c r="G61" s="27">
        <v>244</v>
      </c>
      <c r="H61" s="26">
        <v>0</v>
      </c>
      <c r="I61" s="27">
        <v>0</v>
      </c>
      <c r="J61" s="26">
        <v>0</v>
      </c>
      <c r="K61" s="27">
        <v>0</v>
      </c>
      <c r="L61" s="26">
        <v>0</v>
      </c>
      <c r="M61" s="27">
        <v>0</v>
      </c>
      <c r="N61" s="26">
        <v>0</v>
      </c>
      <c r="O61" s="27">
        <v>0</v>
      </c>
      <c r="P61" s="26">
        <v>0</v>
      </c>
      <c r="Q61" s="27">
        <v>0</v>
      </c>
      <c r="R61" s="26">
        <v>0</v>
      </c>
      <c r="S61" s="27">
        <v>0</v>
      </c>
      <c r="T61" s="39"/>
    </row>
    <row r="62" spans="1:20" ht="15.75" x14ac:dyDescent="0.2">
      <c r="A62" s="178" t="s">
        <v>56</v>
      </c>
      <c r="B62" s="177" t="s">
        <v>800</v>
      </c>
      <c r="C62" s="32"/>
      <c r="D62" s="27">
        <v>147</v>
      </c>
      <c r="E62" s="27">
        <v>1003</v>
      </c>
      <c r="F62" s="37" t="s">
        <v>83</v>
      </c>
      <c r="G62" s="27">
        <v>313</v>
      </c>
      <c r="H62" s="26">
        <v>0</v>
      </c>
      <c r="I62" s="27">
        <v>0</v>
      </c>
      <c r="J62" s="26">
        <v>0</v>
      </c>
      <c r="K62" s="27">
        <v>0</v>
      </c>
      <c r="L62" s="26">
        <v>0</v>
      </c>
      <c r="M62" s="27">
        <v>0</v>
      </c>
      <c r="N62" s="26">
        <v>0</v>
      </c>
      <c r="O62" s="27">
        <v>0</v>
      </c>
      <c r="P62" s="26">
        <v>0</v>
      </c>
      <c r="Q62" s="27">
        <v>0</v>
      </c>
      <c r="R62" s="26">
        <v>0</v>
      </c>
      <c r="S62" s="27">
        <v>0</v>
      </c>
      <c r="T62" s="39"/>
    </row>
    <row r="63" spans="1:20" s="36" customFormat="1" ht="15.75" x14ac:dyDescent="0.2">
      <c r="A63" s="178"/>
      <c r="B63" s="177"/>
      <c r="C63" s="32"/>
      <c r="D63" s="27">
        <v>147</v>
      </c>
      <c r="E63" s="27">
        <v>1003</v>
      </c>
      <c r="F63" s="37" t="s">
        <v>83</v>
      </c>
      <c r="G63" s="27">
        <v>244</v>
      </c>
      <c r="H63" s="26">
        <v>0</v>
      </c>
      <c r="I63" s="27">
        <v>0</v>
      </c>
      <c r="J63" s="26">
        <v>0</v>
      </c>
      <c r="K63" s="27">
        <v>0</v>
      </c>
      <c r="L63" s="26">
        <v>0</v>
      </c>
      <c r="M63" s="27">
        <v>0</v>
      </c>
      <c r="N63" s="26">
        <v>0</v>
      </c>
      <c r="O63" s="27">
        <v>0</v>
      </c>
      <c r="P63" s="26">
        <v>0</v>
      </c>
      <c r="Q63" s="27">
        <v>0</v>
      </c>
      <c r="R63" s="26">
        <v>0</v>
      </c>
      <c r="S63" s="27">
        <v>0</v>
      </c>
      <c r="T63" s="39"/>
    </row>
    <row r="64" spans="1:20" s="36" customFormat="1" ht="31.5" x14ac:dyDescent="0.2">
      <c r="A64" s="176" t="s">
        <v>97</v>
      </c>
      <c r="B64" s="176" t="s">
        <v>57</v>
      </c>
      <c r="C64" s="12" t="s">
        <v>89</v>
      </c>
      <c r="D64" s="34" t="s">
        <v>18</v>
      </c>
      <c r="E64" s="34" t="s">
        <v>18</v>
      </c>
      <c r="F64" s="38" t="s">
        <v>18</v>
      </c>
      <c r="G64" s="34" t="s">
        <v>18</v>
      </c>
      <c r="H64" s="22">
        <f t="shared" ref="H64:S65" si="5">H65</f>
        <v>0</v>
      </c>
      <c r="I64" s="22">
        <f t="shared" si="5"/>
        <v>0</v>
      </c>
      <c r="J64" s="17">
        <f t="shared" si="5"/>
        <v>0</v>
      </c>
      <c r="K64" s="17">
        <f t="shared" si="5"/>
        <v>0</v>
      </c>
      <c r="L64" s="17">
        <f t="shared" si="5"/>
        <v>0</v>
      </c>
      <c r="M64" s="17">
        <f t="shared" si="5"/>
        <v>0</v>
      </c>
      <c r="N64" s="17">
        <f t="shared" si="5"/>
        <v>0</v>
      </c>
      <c r="O64" s="17">
        <f t="shared" si="5"/>
        <v>0</v>
      </c>
      <c r="P64" s="17">
        <f t="shared" si="5"/>
        <v>0</v>
      </c>
      <c r="Q64" s="17">
        <f t="shared" si="5"/>
        <v>0</v>
      </c>
      <c r="R64" s="17">
        <f t="shared" si="5"/>
        <v>0</v>
      </c>
      <c r="S64" s="17">
        <f t="shared" si="5"/>
        <v>0</v>
      </c>
      <c r="T64" s="34"/>
    </row>
    <row r="65" spans="1:20" s="36" customFormat="1" ht="31.5" x14ac:dyDescent="0.2">
      <c r="A65" s="176"/>
      <c r="B65" s="176"/>
      <c r="C65" s="12" t="s">
        <v>17</v>
      </c>
      <c r="D65" s="34" t="s">
        <v>19</v>
      </c>
      <c r="E65" s="34"/>
      <c r="F65" s="38"/>
      <c r="G65" s="34"/>
      <c r="H65" s="22">
        <f t="shared" si="5"/>
        <v>0</v>
      </c>
      <c r="I65" s="22">
        <f t="shared" si="5"/>
        <v>0</v>
      </c>
      <c r="J65" s="17">
        <f t="shared" si="5"/>
        <v>0</v>
      </c>
      <c r="K65" s="17">
        <f t="shared" si="5"/>
        <v>0</v>
      </c>
      <c r="L65" s="17">
        <f t="shared" si="5"/>
        <v>0</v>
      </c>
      <c r="M65" s="17">
        <f t="shared" si="5"/>
        <v>0</v>
      </c>
      <c r="N65" s="17">
        <f t="shared" si="5"/>
        <v>0</v>
      </c>
      <c r="O65" s="17">
        <f t="shared" si="5"/>
        <v>0</v>
      </c>
      <c r="P65" s="17">
        <f t="shared" si="5"/>
        <v>0</v>
      </c>
      <c r="Q65" s="17">
        <f t="shared" si="5"/>
        <v>0</v>
      </c>
      <c r="R65" s="17">
        <f t="shared" si="5"/>
        <v>0</v>
      </c>
      <c r="S65" s="17">
        <f t="shared" si="5"/>
        <v>0</v>
      </c>
      <c r="T65" s="34"/>
    </row>
    <row r="66" spans="1:20" ht="15.75" x14ac:dyDescent="0.2">
      <c r="A66" s="176"/>
      <c r="B66" s="176"/>
      <c r="C66" s="12" t="s">
        <v>90</v>
      </c>
      <c r="D66" s="34">
        <v>147</v>
      </c>
      <c r="E66" s="34" t="s">
        <v>18</v>
      </c>
      <c r="F66" s="38" t="s">
        <v>18</v>
      </c>
      <c r="G66" s="34" t="s">
        <v>18</v>
      </c>
      <c r="H66" s="22">
        <f t="shared" ref="H66:S66" si="6">H67+H68+H69+H70+H71+H72+H73+H74</f>
        <v>0</v>
      </c>
      <c r="I66" s="22">
        <f t="shared" si="6"/>
        <v>0</v>
      </c>
      <c r="J66" s="17">
        <f t="shared" si="6"/>
        <v>0</v>
      </c>
      <c r="K66" s="17">
        <f t="shared" si="6"/>
        <v>0</v>
      </c>
      <c r="L66" s="17">
        <f t="shared" si="6"/>
        <v>0</v>
      </c>
      <c r="M66" s="17">
        <f t="shared" si="6"/>
        <v>0</v>
      </c>
      <c r="N66" s="17">
        <f t="shared" si="6"/>
        <v>0</v>
      </c>
      <c r="O66" s="17">
        <f t="shared" si="6"/>
        <v>0</v>
      </c>
      <c r="P66" s="17">
        <f t="shared" si="6"/>
        <v>0</v>
      </c>
      <c r="Q66" s="17">
        <f t="shared" si="6"/>
        <v>0</v>
      </c>
      <c r="R66" s="17">
        <f t="shared" si="6"/>
        <v>0</v>
      </c>
      <c r="S66" s="17">
        <f t="shared" si="6"/>
        <v>0</v>
      </c>
      <c r="T66" s="34"/>
    </row>
    <row r="67" spans="1:20" ht="15.75" x14ac:dyDescent="0.2">
      <c r="A67" s="181" t="s">
        <v>58</v>
      </c>
      <c r="B67" s="177" t="s">
        <v>801</v>
      </c>
      <c r="C67" s="32"/>
      <c r="D67" s="27">
        <v>147</v>
      </c>
      <c r="E67" s="27">
        <v>1003</v>
      </c>
      <c r="F67" s="37" t="s">
        <v>84</v>
      </c>
      <c r="G67" s="27">
        <v>313</v>
      </c>
      <c r="H67" s="26">
        <v>0</v>
      </c>
      <c r="I67" s="27">
        <v>0</v>
      </c>
      <c r="J67" s="26">
        <v>0</v>
      </c>
      <c r="K67" s="27">
        <v>0</v>
      </c>
      <c r="L67" s="26">
        <v>0</v>
      </c>
      <c r="M67" s="27">
        <v>0</v>
      </c>
      <c r="N67" s="26">
        <v>0</v>
      </c>
      <c r="O67" s="27">
        <v>0</v>
      </c>
      <c r="P67" s="26">
        <v>0</v>
      </c>
      <c r="Q67" s="27">
        <v>0</v>
      </c>
      <c r="R67" s="26">
        <v>0</v>
      </c>
      <c r="S67" s="27">
        <v>0</v>
      </c>
      <c r="T67" s="39"/>
    </row>
    <row r="68" spans="1:20" ht="15.75" x14ac:dyDescent="0.2">
      <c r="A68" s="181"/>
      <c r="B68" s="177"/>
      <c r="C68" s="32"/>
      <c r="D68" s="27">
        <v>147</v>
      </c>
      <c r="E68" s="27">
        <v>1003</v>
      </c>
      <c r="F68" s="37" t="s">
        <v>84</v>
      </c>
      <c r="G68" s="27">
        <v>244</v>
      </c>
      <c r="H68" s="26">
        <v>0</v>
      </c>
      <c r="I68" s="27">
        <v>0</v>
      </c>
      <c r="J68" s="26">
        <v>0</v>
      </c>
      <c r="K68" s="27">
        <v>0</v>
      </c>
      <c r="L68" s="26">
        <v>0</v>
      </c>
      <c r="M68" s="27">
        <v>0</v>
      </c>
      <c r="N68" s="26">
        <v>0</v>
      </c>
      <c r="O68" s="27">
        <v>0</v>
      </c>
      <c r="P68" s="26">
        <v>0</v>
      </c>
      <c r="Q68" s="27">
        <v>0</v>
      </c>
      <c r="R68" s="26">
        <v>0</v>
      </c>
      <c r="S68" s="27">
        <v>0</v>
      </c>
      <c r="T68" s="39"/>
    </row>
    <row r="69" spans="1:20" ht="15.75" x14ac:dyDescent="0.2">
      <c r="A69" s="181" t="s">
        <v>59</v>
      </c>
      <c r="B69" s="177" t="s">
        <v>802</v>
      </c>
      <c r="C69" s="32"/>
      <c r="D69" s="27">
        <v>147</v>
      </c>
      <c r="E69" s="27">
        <v>1003</v>
      </c>
      <c r="F69" s="37" t="s">
        <v>85</v>
      </c>
      <c r="G69" s="27">
        <v>313</v>
      </c>
      <c r="H69" s="26">
        <v>0</v>
      </c>
      <c r="I69" s="27">
        <v>0</v>
      </c>
      <c r="J69" s="26">
        <v>0</v>
      </c>
      <c r="K69" s="27">
        <v>0</v>
      </c>
      <c r="L69" s="26">
        <v>0</v>
      </c>
      <c r="M69" s="27">
        <v>0</v>
      </c>
      <c r="N69" s="26">
        <v>0</v>
      </c>
      <c r="O69" s="27">
        <v>0</v>
      </c>
      <c r="P69" s="26">
        <v>0</v>
      </c>
      <c r="Q69" s="27">
        <v>0</v>
      </c>
      <c r="R69" s="26">
        <v>0</v>
      </c>
      <c r="S69" s="27">
        <v>0</v>
      </c>
      <c r="T69" s="39"/>
    </row>
    <row r="70" spans="1:20" ht="21" customHeight="1" x14ac:dyDescent="0.2">
      <c r="A70" s="181"/>
      <c r="B70" s="177"/>
      <c r="C70" s="32"/>
      <c r="D70" s="27">
        <v>147</v>
      </c>
      <c r="E70" s="27">
        <v>1003</v>
      </c>
      <c r="F70" s="37" t="s">
        <v>85</v>
      </c>
      <c r="G70" s="27">
        <v>244</v>
      </c>
      <c r="H70" s="26">
        <v>0</v>
      </c>
      <c r="I70" s="27">
        <v>0</v>
      </c>
      <c r="J70" s="26">
        <v>0</v>
      </c>
      <c r="K70" s="27">
        <v>0</v>
      </c>
      <c r="L70" s="26">
        <v>0</v>
      </c>
      <c r="M70" s="27">
        <v>0</v>
      </c>
      <c r="N70" s="26">
        <v>0</v>
      </c>
      <c r="O70" s="27">
        <v>0</v>
      </c>
      <c r="P70" s="26">
        <v>0</v>
      </c>
      <c r="Q70" s="27">
        <v>0</v>
      </c>
      <c r="R70" s="26">
        <v>0</v>
      </c>
      <c r="S70" s="27">
        <v>0</v>
      </c>
      <c r="T70" s="39"/>
    </row>
    <row r="71" spans="1:20" ht="15.75" x14ac:dyDescent="0.2">
      <c r="A71" s="178" t="s">
        <v>60</v>
      </c>
      <c r="B71" s="177" t="s">
        <v>803</v>
      </c>
      <c r="C71" s="32"/>
      <c r="D71" s="27">
        <v>147</v>
      </c>
      <c r="E71" s="27">
        <v>1003</v>
      </c>
      <c r="F71" s="37" t="s">
        <v>86</v>
      </c>
      <c r="G71" s="27">
        <v>313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39"/>
    </row>
    <row r="72" spans="1:20" ht="15.75" x14ac:dyDescent="0.2">
      <c r="A72" s="178"/>
      <c r="B72" s="177"/>
      <c r="C72" s="32"/>
      <c r="D72" s="27">
        <v>147</v>
      </c>
      <c r="E72" s="27">
        <v>1003</v>
      </c>
      <c r="F72" s="37" t="s">
        <v>86</v>
      </c>
      <c r="G72" s="27">
        <v>244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39"/>
    </row>
    <row r="73" spans="1:20" ht="15.75" x14ac:dyDescent="0.2">
      <c r="A73" s="178" t="s">
        <v>62</v>
      </c>
      <c r="B73" s="177" t="s">
        <v>61</v>
      </c>
      <c r="C73" s="32"/>
      <c r="D73" s="27">
        <v>147</v>
      </c>
      <c r="E73" s="27">
        <v>1003</v>
      </c>
      <c r="F73" s="37" t="s">
        <v>87</v>
      </c>
      <c r="G73" s="27">
        <v>313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v>0</v>
      </c>
      <c r="S73" s="27">
        <v>0</v>
      </c>
      <c r="T73" s="39"/>
    </row>
    <row r="74" spans="1:20" s="36" customFormat="1" ht="21.75" customHeight="1" x14ac:dyDescent="0.2">
      <c r="A74" s="178"/>
      <c r="B74" s="177"/>
      <c r="C74" s="32"/>
      <c r="D74" s="27">
        <v>147</v>
      </c>
      <c r="E74" s="27">
        <v>1003</v>
      </c>
      <c r="F74" s="37" t="s">
        <v>87</v>
      </c>
      <c r="G74" s="27">
        <v>244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39"/>
    </row>
    <row r="75" spans="1:20" s="36" customFormat="1" ht="31.5" x14ac:dyDescent="0.2">
      <c r="A75" s="176" t="s">
        <v>96</v>
      </c>
      <c r="B75" s="176" t="s">
        <v>534</v>
      </c>
      <c r="C75" s="12" t="s">
        <v>89</v>
      </c>
      <c r="D75" s="34" t="s">
        <v>18</v>
      </c>
      <c r="E75" s="34" t="s">
        <v>18</v>
      </c>
      <c r="F75" s="38" t="s">
        <v>18</v>
      </c>
      <c r="G75" s="34" t="s">
        <v>18</v>
      </c>
      <c r="H75" s="22">
        <f t="shared" ref="H75:S77" si="7">H76</f>
        <v>49049.5</v>
      </c>
      <c r="I75" s="22">
        <f t="shared" si="7"/>
        <v>48944.32</v>
      </c>
      <c r="J75" s="17">
        <f t="shared" si="7"/>
        <v>49205.1</v>
      </c>
      <c r="K75" s="17">
        <f t="shared" si="7"/>
        <v>8868.68</v>
      </c>
      <c r="L75" s="17">
        <f t="shared" si="7"/>
        <v>49205.1</v>
      </c>
      <c r="M75" s="17">
        <f t="shared" si="7"/>
        <v>20607.82</v>
      </c>
      <c r="N75" s="17">
        <f t="shared" si="7"/>
        <v>49205.1</v>
      </c>
      <c r="O75" s="17">
        <f t="shared" si="7"/>
        <v>31276.89</v>
      </c>
      <c r="P75" s="17">
        <f t="shared" si="7"/>
        <v>49205.1</v>
      </c>
      <c r="Q75" s="17">
        <f t="shared" si="7"/>
        <v>48120.4</v>
      </c>
      <c r="R75" s="17">
        <f t="shared" si="7"/>
        <v>48225</v>
      </c>
      <c r="S75" s="17">
        <f t="shared" si="7"/>
        <v>48225</v>
      </c>
      <c r="T75" s="176"/>
    </row>
    <row r="76" spans="1:20" s="36" customFormat="1" ht="31.5" x14ac:dyDescent="0.2">
      <c r="A76" s="176"/>
      <c r="B76" s="176"/>
      <c r="C76" s="12" t="s">
        <v>17</v>
      </c>
      <c r="D76" s="34" t="s">
        <v>19</v>
      </c>
      <c r="E76" s="34"/>
      <c r="F76" s="38"/>
      <c r="G76" s="34"/>
      <c r="H76" s="22">
        <f t="shared" si="7"/>
        <v>49049.5</v>
      </c>
      <c r="I76" s="22">
        <f t="shared" si="7"/>
        <v>48944.32</v>
      </c>
      <c r="J76" s="17">
        <f t="shared" si="7"/>
        <v>49205.1</v>
      </c>
      <c r="K76" s="17">
        <f t="shared" si="7"/>
        <v>8868.68</v>
      </c>
      <c r="L76" s="17">
        <f t="shared" si="7"/>
        <v>49205.1</v>
      </c>
      <c r="M76" s="17">
        <f t="shared" si="7"/>
        <v>20607.82</v>
      </c>
      <c r="N76" s="17">
        <f t="shared" si="7"/>
        <v>49205.1</v>
      </c>
      <c r="O76" s="17">
        <f t="shared" si="7"/>
        <v>31276.89</v>
      </c>
      <c r="P76" s="17">
        <f t="shared" si="7"/>
        <v>49205.1</v>
      </c>
      <c r="Q76" s="17">
        <f t="shared" si="7"/>
        <v>48120.4</v>
      </c>
      <c r="R76" s="17">
        <f t="shared" si="7"/>
        <v>48225</v>
      </c>
      <c r="S76" s="17">
        <f t="shared" si="7"/>
        <v>48225</v>
      </c>
      <c r="T76" s="176"/>
    </row>
    <row r="77" spans="1:20" ht="24" customHeight="1" x14ac:dyDescent="0.2">
      <c r="A77" s="176"/>
      <c r="B77" s="176"/>
      <c r="C77" s="12" t="s">
        <v>90</v>
      </c>
      <c r="D77" s="34">
        <v>147</v>
      </c>
      <c r="E77" s="34" t="s">
        <v>18</v>
      </c>
      <c r="F77" s="38" t="s">
        <v>18</v>
      </c>
      <c r="G77" s="34" t="s">
        <v>18</v>
      </c>
      <c r="H77" s="22">
        <f t="shared" si="7"/>
        <v>49049.5</v>
      </c>
      <c r="I77" s="22">
        <f t="shared" si="7"/>
        <v>48944.32</v>
      </c>
      <c r="J77" s="17">
        <f t="shared" si="7"/>
        <v>49205.1</v>
      </c>
      <c r="K77" s="17">
        <f t="shared" si="7"/>
        <v>8868.68</v>
      </c>
      <c r="L77" s="17">
        <f t="shared" si="7"/>
        <v>49205.1</v>
      </c>
      <c r="M77" s="17">
        <f t="shared" si="7"/>
        <v>20607.82</v>
      </c>
      <c r="N77" s="17">
        <f t="shared" si="7"/>
        <v>49205.1</v>
      </c>
      <c r="O77" s="17">
        <f t="shared" si="7"/>
        <v>31276.89</v>
      </c>
      <c r="P77" s="17">
        <f t="shared" si="7"/>
        <v>49205.1</v>
      </c>
      <c r="Q77" s="17">
        <f t="shared" si="7"/>
        <v>48120.4</v>
      </c>
      <c r="R77" s="17">
        <f t="shared" si="7"/>
        <v>48225</v>
      </c>
      <c r="S77" s="17">
        <f t="shared" si="7"/>
        <v>48225</v>
      </c>
      <c r="T77" s="176"/>
    </row>
    <row r="78" spans="1:20" s="36" customFormat="1" ht="155.25" customHeight="1" x14ac:dyDescent="0.2">
      <c r="A78" s="42" t="s">
        <v>63</v>
      </c>
      <c r="B78" s="32" t="s">
        <v>535</v>
      </c>
      <c r="C78" s="32"/>
      <c r="D78" s="27">
        <v>147</v>
      </c>
      <c r="E78" s="27">
        <v>1002</v>
      </c>
      <c r="F78" s="37" t="s">
        <v>536</v>
      </c>
      <c r="G78" s="27">
        <v>611</v>
      </c>
      <c r="H78" s="29">
        <v>49049.5</v>
      </c>
      <c r="I78" s="30">
        <v>48944.32</v>
      </c>
      <c r="J78" s="29">
        <v>49205.1</v>
      </c>
      <c r="K78" s="30">
        <v>8868.68</v>
      </c>
      <c r="L78" s="29">
        <v>49205.1</v>
      </c>
      <c r="M78" s="30">
        <v>20607.82</v>
      </c>
      <c r="N78" s="29">
        <v>49205.1</v>
      </c>
      <c r="O78" s="30">
        <v>31276.89</v>
      </c>
      <c r="P78" s="29">
        <v>49205.1</v>
      </c>
      <c r="Q78" s="30">
        <v>48120.4</v>
      </c>
      <c r="R78" s="29">
        <v>48225</v>
      </c>
      <c r="S78" s="29">
        <v>48225</v>
      </c>
      <c r="T78" s="39"/>
    </row>
    <row r="79" spans="1:20" s="36" customFormat="1" ht="41.25" customHeight="1" x14ac:dyDescent="0.2">
      <c r="A79" s="176" t="s">
        <v>95</v>
      </c>
      <c r="B79" s="176" t="s">
        <v>279</v>
      </c>
      <c r="C79" s="12" t="s">
        <v>89</v>
      </c>
      <c r="D79" s="34" t="s">
        <v>18</v>
      </c>
      <c r="E79" s="34" t="s">
        <v>18</v>
      </c>
      <c r="F79" s="38" t="s">
        <v>18</v>
      </c>
      <c r="G79" s="34" t="s">
        <v>18</v>
      </c>
      <c r="H79" s="22">
        <f t="shared" ref="H79:S80" si="8">H80</f>
        <v>24971.5</v>
      </c>
      <c r="I79" s="22">
        <f t="shared" si="8"/>
        <v>24937.48</v>
      </c>
      <c r="J79" s="17">
        <f t="shared" si="8"/>
        <v>25633.899999999998</v>
      </c>
      <c r="K79" s="17">
        <f t="shared" si="8"/>
        <v>4670.43</v>
      </c>
      <c r="L79" s="17">
        <f t="shared" si="8"/>
        <v>25633.899999999998</v>
      </c>
      <c r="M79" s="17">
        <f t="shared" si="8"/>
        <v>13363.130000000001</v>
      </c>
      <c r="N79" s="17">
        <f t="shared" si="8"/>
        <v>25633.899999999998</v>
      </c>
      <c r="O79" s="17">
        <f t="shared" si="8"/>
        <v>18916.68</v>
      </c>
      <c r="P79" s="17">
        <f t="shared" si="8"/>
        <v>25633.899999999998</v>
      </c>
      <c r="Q79" s="17">
        <f t="shared" si="8"/>
        <v>25594.880000000001</v>
      </c>
      <c r="R79" s="17">
        <f t="shared" si="8"/>
        <v>25633.949999999997</v>
      </c>
      <c r="S79" s="17">
        <f t="shared" si="8"/>
        <v>25633.98</v>
      </c>
      <c r="T79" s="176"/>
    </row>
    <row r="80" spans="1:20" s="36" customFormat="1" ht="39" customHeight="1" x14ac:dyDescent="0.2">
      <c r="A80" s="176"/>
      <c r="B80" s="176"/>
      <c r="C80" s="12" t="s">
        <v>17</v>
      </c>
      <c r="D80" s="34" t="s">
        <v>19</v>
      </c>
      <c r="E80" s="34"/>
      <c r="F80" s="38"/>
      <c r="G80" s="34"/>
      <c r="H80" s="22">
        <f t="shared" si="8"/>
        <v>24971.5</v>
      </c>
      <c r="I80" s="22">
        <f t="shared" si="8"/>
        <v>24937.48</v>
      </c>
      <c r="J80" s="17">
        <f t="shared" si="8"/>
        <v>25633.899999999998</v>
      </c>
      <c r="K80" s="17">
        <f t="shared" si="8"/>
        <v>4670.43</v>
      </c>
      <c r="L80" s="17">
        <f t="shared" si="8"/>
        <v>25633.899999999998</v>
      </c>
      <c r="M80" s="17">
        <f t="shared" si="8"/>
        <v>13363.130000000001</v>
      </c>
      <c r="N80" s="17">
        <f t="shared" si="8"/>
        <v>25633.899999999998</v>
      </c>
      <c r="O80" s="17">
        <f t="shared" si="8"/>
        <v>18916.68</v>
      </c>
      <c r="P80" s="17">
        <f t="shared" si="8"/>
        <v>25633.899999999998</v>
      </c>
      <c r="Q80" s="17">
        <f t="shared" si="8"/>
        <v>25594.880000000001</v>
      </c>
      <c r="R80" s="17">
        <f t="shared" si="8"/>
        <v>25633.949999999997</v>
      </c>
      <c r="S80" s="17">
        <f t="shared" si="8"/>
        <v>25633.98</v>
      </c>
      <c r="T80" s="176"/>
    </row>
    <row r="81" spans="1:20" ht="15.75" x14ac:dyDescent="0.2">
      <c r="A81" s="176"/>
      <c r="B81" s="176"/>
      <c r="C81" s="12" t="s">
        <v>90</v>
      </c>
      <c r="D81" s="34">
        <v>147</v>
      </c>
      <c r="E81" s="34" t="s">
        <v>18</v>
      </c>
      <c r="F81" s="34" t="s">
        <v>18</v>
      </c>
      <c r="G81" s="34" t="s">
        <v>18</v>
      </c>
      <c r="H81" s="17">
        <f t="shared" ref="H81:S81" si="9">H82+H83+H85+H86+H84</f>
        <v>24971.5</v>
      </c>
      <c r="I81" s="17">
        <f t="shared" si="9"/>
        <v>24937.48</v>
      </c>
      <c r="J81" s="17">
        <f t="shared" si="9"/>
        <v>25633.899999999998</v>
      </c>
      <c r="K81" s="17">
        <f t="shared" si="9"/>
        <v>4670.43</v>
      </c>
      <c r="L81" s="17">
        <f t="shared" si="9"/>
        <v>25633.899999999998</v>
      </c>
      <c r="M81" s="17">
        <f t="shared" si="9"/>
        <v>13363.130000000001</v>
      </c>
      <c r="N81" s="17">
        <f t="shared" si="9"/>
        <v>25633.899999999998</v>
      </c>
      <c r="O81" s="17">
        <f t="shared" si="9"/>
        <v>18916.68</v>
      </c>
      <c r="P81" s="17">
        <f t="shared" si="9"/>
        <v>25633.899999999998</v>
      </c>
      <c r="Q81" s="17">
        <f t="shared" si="9"/>
        <v>25594.880000000001</v>
      </c>
      <c r="R81" s="17">
        <f t="shared" si="9"/>
        <v>25633.949999999997</v>
      </c>
      <c r="S81" s="17">
        <f t="shared" si="9"/>
        <v>25633.98</v>
      </c>
      <c r="T81" s="176"/>
    </row>
    <row r="82" spans="1:20" ht="15.75" x14ac:dyDescent="0.2">
      <c r="A82" s="178" t="s">
        <v>64</v>
      </c>
      <c r="B82" s="180" t="s">
        <v>804</v>
      </c>
      <c r="C82" s="32"/>
      <c r="D82" s="27">
        <v>147</v>
      </c>
      <c r="E82" s="27">
        <v>1006</v>
      </c>
      <c r="F82" s="37" t="s">
        <v>537</v>
      </c>
      <c r="G82" s="27">
        <v>121</v>
      </c>
      <c r="H82" s="26">
        <v>23029.3</v>
      </c>
      <c r="I82" s="31">
        <v>22995.279999999999</v>
      </c>
      <c r="J82" s="32">
        <v>18112.669999999998</v>
      </c>
      <c r="K82" s="31">
        <v>3509.01</v>
      </c>
      <c r="L82" s="32">
        <v>18112.669999999998</v>
      </c>
      <c r="M82" s="31">
        <v>9570.08</v>
      </c>
      <c r="N82" s="32">
        <v>18112.669999999998</v>
      </c>
      <c r="O82" s="31">
        <v>13565.04</v>
      </c>
      <c r="P82" s="32">
        <v>18112.669999999998</v>
      </c>
      <c r="Q82" s="31">
        <v>18103.400000000001</v>
      </c>
      <c r="R82" s="32">
        <v>18112.669999999998</v>
      </c>
      <c r="S82" s="32">
        <v>18112.669999999998</v>
      </c>
      <c r="T82" s="39"/>
    </row>
    <row r="83" spans="1:20" ht="15.75" x14ac:dyDescent="0.2">
      <c r="A83" s="178"/>
      <c r="B83" s="180"/>
      <c r="C83" s="32"/>
      <c r="D83" s="27">
        <v>147</v>
      </c>
      <c r="E83" s="27">
        <v>1006</v>
      </c>
      <c r="F83" s="37" t="s">
        <v>537</v>
      </c>
      <c r="G83" s="27">
        <v>122</v>
      </c>
      <c r="H83" s="26">
        <v>6.65</v>
      </c>
      <c r="I83" s="30">
        <v>6.65</v>
      </c>
      <c r="J83" s="32">
        <v>5.04</v>
      </c>
      <c r="K83" s="30">
        <v>0</v>
      </c>
      <c r="L83" s="32">
        <v>78.040000000000006</v>
      </c>
      <c r="M83" s="30">
        <v>41.54</v>
      </c>
      <c r="N83" s="32">
        <v>78.040000000000006</v>
      </c>
      <c r="O83" s="30">
        <v>64.03</v>
      </c>
      <c r="P83" s="32">
        <v>84.86</v>
      </c>
      <c r="Q83" s="30">
        <v>84.86</v>
      </c>
      <c r="R83" s="32">
        <v>5.04</v>
      </c>
      <c r="S83" s="27">
        <v>5.04</v>
      </c>
      <c r="T83" s="39"/>
    </row>
    <row r="84" spans="1:20" ht="15.75" x14ac:dyDescent="0.2">
      <c r="A84" s="178"/>
      <c r="B84" s="180"/>
      <c r="C84" s="32"/>
      <c r="D84" s="27">
        <v>147</v>
      </c>
      <c r="E84" s="27">
        <v>1006</v>
      </c>
      <c r="F84" s="37" t="s">
        <v>537</v>
      </c>
      <c r="G84" s="27">
        <v>129</v>
      </c>
      <c r="H84" s="26"/>
      <c r="I84" s="30"/>
      <c r="J84" s="32">
        <v>5470.03</v>
      </c>
      <c r="K84" s="30">
        <v>869.57</v>
      </c>
      <c r="L84" s="32">
        <v>5470.03</v>
      </c>
      <c r="M84" s="30">
        <v>2880.96</v>
      </c>
      <c r="N84" s="32">
        <v>5470.03</v>
      </c>
      <c r="O84" s="30">
        <v>4090.29</v>
      </c>
      <c r="P84" s="32">
        <v>5470.03</v>
      </c>
      <c r="Q84" s="30">
        <v>5440.28</v>
      </c>
      <c r="R84" s="32">
        <v>5470.03</v>
      </c>
      <c r="S84" s="32">
        <v>5470.03</v>
      </c>
      <c r="T84" s="39"/>
    </row>
    <row r="85" spans="1:20" ht="15.75" x14ac:dyDescent="0.2">
      <c r="A85" s="178"/>
      <c r="B85" s="180"/>
      <c r="C85" s="32"/>
      <c r="D85" s="27">
        <v>147</v>
      </c>
      <c r="E85" s="27">
        <v>1006</v>
      </c>
      <c r="F85" s="37" t="s">
        <v>537</v>
      </c>
      <c r="G85" s="27">
        <v>244</v>
      </c>
      <c r="H85" s="26">
        <v>1933.76</v>
      </c>
      <c r="I85" s="30">
        <v>1933.76</v>
      </c>
      <c r="J85" s="32">
        <v>2044.16</v>
      </c>
      <c r="K85" s="30">
        <v>291.5</v>
      </c>
      <c r="L85" s="32">
        <v>1971.16</v>
      </c>
      <c r="M85" s="30">
        <v>869.84</v>
      </c>
      <c r="N85" s="32">
        <v>1971.16</v>
      </c>
      <c r="O85" s="30">
        <v>1196.25</v>
      </c>
      <c r="P85" s="32">
        <v>1964.9</v>
      </c>
      <c r="Q85" s="30">
        <v>1964.9</v>
      </c>
      <c r="R85" s="32">
        <v>2044.16</v>
      </c>
      <c r="S85" s="27">
        <v>2044.16</v>
      </c>
      <c r="T85" s="39"/>
    </row>
    <row r="86" spans="1:20" ht="15.75" x14ac:dyDescent="0.2">
      <c r="A86" s="178"/>
      <c r="B86" s="180"/>
      <c r="C86" s="32"/>
      <c r="D86" s="27">
        <v>147</v>
      </c>
      <c r="E86" s="27">
        <v>1006</v>
      </c>
      <c r="F86" s="37" t="s">
        <v>537</v>
      </c>
      <c r="G86" s="27">
        <v>852</v>
      </c>
      <c r="H86" s="26">
        <v>1.79</v>
      </c>
      <c r="I86" s="30">
        <v>1.79</v>
      </c>
      <c r="J86" s="32">
        <v>2</v>
      </c>
      <c r="K86" s="30">
        <v>0.35</v>
      </c>
      <c r="L86" s="32">
        <v>2</v>
      </c>
      <c r="M86" s="30">
        <v>0.71</v>
      </c>
      <c r="N86" s="32">
        <v>2</v>
      </c>
      <c r="O86" s="30">
        <v>1.07</v>
      </c>
      <c r="P86" s="32">
        <v>1.44</v>
      </c>
      <c r="Q86" s="30">
        <v>1.44</v>
      </c>
      <c r="R86" s="32">
        <v>2.0499999999999998</v>
      </c>
      <c r="S86" s="27">
        <v>2.08</v>
      </c>
      <c r="T86" s="39"/>
    </row>
    <row r="87" spans="1:20" ht="31.5" x14ac:dyDescent="0.2">
      <c r="A87" s="177" t="s">
        <v>105</v>
      </c>
      <c r="B87" s="177" t="s">
        <v>403</v>
      </c>
      <c r="C87" s="13" t="s">
        <v>89</v>
      </c>
      <c r="D87" s="27" t="s">
        <v>18</v>
      </c>
      <c r="E87" s="27" t="s">
        <v>18</v>
      </c>
      <c r="F87" s="27" t="s">
        <v>18</v>
      </c>
      <c r="G87" s="27" t="s">
        <v>18</v>
      </c>
      <c r="H87" s="23">
        <f t="shared" ref="H87:J89" si="10">H90+H130+H148+H159+H163</f>
        <v>689.19</v>
      </c>
      <c r="I87" s="23">
        <f t="shared" si="10"/>
        <v>689.19</v>
      </c>
      <c r="J87" s="24">
        <f t="shared" si="10"/>
        <v>800</v>
      </c>
      <c r="K87" s="24">
        <f>K88</f>
        <v>108.39</v>
      </c>
      <c r="L87" s="24">
        <f>L90+L130+L148+L159+L163</f>
        <v>800</v>
      </c>
      <c r="M87" s="24">
        <f>M88</f>
        <v>262.57</v>
      </c>
      <c r="N87" s="24">
        <f>N90+N130+N148+N159+N163</f>
        <v>800</v>
      </c>
      <c r="O87" s="24">
        <f>O88</f>
        <v>411.20000000000005</v>
      </c>
      <c r="P87" s="24">
        <f>P90+P130+P148+P159+P163</f>
        <v>600</v>
      </c>
      <c r="Q87" s="24">
        <f>Q88</f>
        <v>596.78000000000009</v>
      </c>
      <c r="R87" s="24">
        <f>R90+R130+R148+R159+R163</f>
        <v>800</v>
      </c>
      <c r="S87" s="24">
        <f>S88</f>
        <v>800</v>
      </c>
      <c r="T87" s="28"/>
    </row>
    <row r="88" spans="1:20" s="36" customFormat="1" ht="31.5" x14ac:dyDescent="0.2">
      <c r="A88" s="177"/>
      <c r="B88" s="177"/>
      <c r="C88" s="13" t="s">
        <v>17</v>
      </c>
      <c r="D88" s="27" t="s">
        <v>19</v>
      </c>
      <c r="E88" s="27">
        <v>1001</v>
      </c>
      <c r="F88" s="27">
        <v>1110087610</v>
      </c>
      <c r="G88" s="27"/>
      <c r="H88" s="23">
        <f t="shared" si="10"/>
        <v>689.19</v>
      </c>
      <c r="I88" s="23">
        <f t="shared" si="10"/>
        <v>689.19</v>
      </c>
      <c r="J88" s="24">
        <f t="shared" si="10"/>
        <v>800</v>
      </c>
      <c r="K88" s="24">
        <f>K89</f>
        <v>108.39</v>
      </c>
      <c r="L88" s="24">
        <f>L91+L131+L149+L160+L164</f>
        <v>800</v>
      </c>
      <c r="M88" s="24">
        <f>M89</f>
        <v>262.57</v>
      </c>
      <c r="N88" s="24">
        <f>N91+N131+N149+N160+N164</f>
        <v>800</v>
      </c>
      <c r="O88" s="24">
        <f>O89</f>
        <v>411.20000000000005</v>
      </c>
      <c r="P88" s="24">
        <f>P91+P131+P149+P160+P164</f>
        <v>600</v>
      </c>
      <c r="Q88" s="24">
        <f>Q89</f>
        <v>596.78000000000009</v>
      </c>
      <c r="R88" s="24">
        <f>R91+R131+R149+R160+R164</f>
        <v>800</v>
      </c>
      <c r="S88" s="24">
        <f>S89</f>
        <v>800</v>
      </c>
      <c r="T88" s="28"/>
    </row>
    <row r="89" spans="1:20" s="36" customFormat="1" ht="15.75" x14ac:dyDescent="0.2">
      <c r="A89" s="177"/>
      <c r="B89" s="177"/>
      <c r="C89" s="13" t="s">
        <v>90</v>
      </c>
      <c r="D89" s="27">
        <v>147</v>
      </c>
      <c r="E89" s="27" t="s">
        <v>18</v>
      </c>
      <c r="F89" s="27" t="s">
        <v>18</v>
      </c>
      <c r="G89" s="27" t="s">
        <v>18</v>
      </c>
      <c r="H89" s="23">
        <f t="shared" si="10"/>
        <v>689.19</v>
      </c>
      <c r="I89" s="23">
        <f t="shared" si="10"/>
        <v>689.19</v>
      </c>
      <c r="J89" s="24">
        <f t="shared" si="10"/>
        <v>800</v>
      </c>
      <c r="K89" s="24">
        <f>K92</f>
        <v>108.39</v>
      </c>
      <c r="L89" s="24">
        <f>L92+L132+L150+L161+L165</f>
        <v>800</v>
      </c>
      <c r="M89" s="24">
        <f>M92</f>
        <v>262.57</v>
      </c>
      <c r="N89" s="24">
        <f>N92+N132+N150+N161+N165</f>
        <v>800</v>
      </c>
      <c r="O89" s="24">
        <f>O92</f>
        <v>411.20000000000005</v>
      </c>
      <c r="P89" s="24">
        <f>P92+P132+P150+P161+P165</f>
        <v>600</v>
      </c>
      <c r="Q89" s="24">
        <f>Q92</f>
        <v>596.78000000000009</v>
      </c>
      <c r="R89" s="24">
        <f>R92+R132+R150+R161+R165</f>
        <v>800</v>
      </c>
      <c r="S89" s="24">
        <f>S92</f>
        <v>800</v>
      </c>
      <c r="T89" s="28"/>
    </row>
    <row r="90" spans="1:20" s="36" customFormat="1" ht="31.5" x14ac:dyDescent="0.2">
      <c r="A90" s="176" t="s">
        <v>402</v>
      </c>
      <c r="B90" s="176" t="s">
        <v>93</v>
      </c>
      <c r="C90" s="12" t="s">
        <v>89</v>
      </c>
      <c r="D90" s="34" t="s">
        <v>18</v>
      </c>
      <c r="E90" s="34" t="s">
        <v>18</v>
      </c>
      <c r="F90" s="34" t="s">
        <v>18</v>
      </c>
      <c r="G90" s="34" t="s">
        <v>18</v>
      </c>
      <c r="H90" s="17">
        <f t="shared" ref="H90:S91" si="11">H91</f>
        <v>689.19</v>
      </c>
      <c r="I90" s="17">
        <f t="shared" si="11"/>
        <v>689.19</v>
      </c>
      <c r="J90" s="17">
        <f t="shared" si="11"/>
        <v>800</v>
      </c>
      <c r="K90" s="17">
        <f t="shared" si="11"/>
        <v>108.39</v>
      </c>
      <c r="L90" s="17">
        <f t="shared" si="11"/>
        <v>800</v>
      </c>
      <c r="M90" s="17">
        <f t="shared" si="11"/>
        <v>262.57</v>
      </c>
      <c r="N90" s="17">
        <f t="shared" si="11"/>
        <v>800</v>
      </c>
      <c r="O90" s="17">
        <f t="shared" si="11"/>
        <v>411.20000000000005</v>
      </c>
      <c r="P90" s="17">
        <f t="shared" si="11"/>
        <v>600</v>
      </c>
      <c r="Q90" s="17">
        <f t="shared" si="11"/>
        <v>596.78000000000009</v>
      </c>
      <c r="R90" s="17">
        <f t="shared" si="11"/>
        <v>800</v>
      </c>
      <c r="S90" s="17">
        <f t="shared" si="11"/>
        <v>800</v>
      </c>
      <c r="T90" s="34"/>
    </row>
    <row r="91" spans="1:20" s="43" customFormat="1" ht="31.5" x14ac:dyDescent="0.2">
      <c r="A91" s="176"/>
      <c r="B91" s="176"/>
      <c r="C91" s="12" t="s">
        <v>17</v>
      </c>
      <c r="D91" s="34" t="s">
        <v>19</v>
      </c>
      <c r="E91" s="34">
        <v>1001</v>
      </c>
      <c r="F91" s="34">
        <v>1110087610</v>
      </c>
      <c r="G91" s="34"/>
      <c r="H91" s="17">
        <f t="shared" si="11"/>
        <v>689.19</v>
      </c>
      <c r="I91" s="17">
        <f t="shared" si="11"/>
        <v>689.19</v>
      </c>
      <c r="J91" s="17">
        <f t="shared" si="11"/>
        <v>800</v>
      </c>
      <c r="K91" s="17">
        <f t="shared" si="11"/>
        <v>108.39</v>
      </c>
      <c r="L91" s="17">
        <f t="shared" si="11"/>
        <v>800</v>
      </c>
      <c r="M91" s="17">
        <f t="shared" si="11"/>
        <v>262.57</v>
      </c>
      <c r="N91" s="17">
        <f t="shared" si="11"/>
        <v>800</v>
      </c>
      <c r="O91" s="17">
        <f t="shared" si="11"/>
        <v>411.20000000000005</v>
      </c>
      <c r="P91" s="17">
        <f t="shared" si="11"/>
        <v>600</v>
      </c>
      <c r="Q91" s="17">
        <f t="shared" si="11"/>
        <v>596.78000000000009</v>
      </c>
      <c r="R91" s="17">
        <f t="shared" si="11"/>
        <v>800</v>
      </c>
      <c r="S91" s="17">
        <f t="shared" si="11"/>
        <v>800</v>
      </c>
      <c r="T91" s="34"/>
    </row>
    <row r="92" spans="1:20" s="43" customFormat="1" ht="15.75" x14ac:dyDescent="0.2">
      <c r="A92" s="176"/>
      <c r="B92" s="176"/>
      <c r="C92" s="12" t="s">
        <v>90</v>
      </c>
      <c r="D92" s="34">
        <v>147</v>
      </c>
      <c r="E92" s="34" t="s">
        <v>18</v>
      </c>
      <c r="F92" s="34" t="s">
        <v>18</v>
      </c>
      <c r="G92" s="34" t="s">
        <v>18</v>
      </c>
      <c r="H92" s="17">
        <v>689.19</v>
      </c>
      <c r="I92" s="17">
        <v>689.19</v>
      </c>
      <c r="J92" s="17">
        <f t="shared" ref="J92:S92" si="12">J93+J94</f>
        <v>800</v>
      </c>
      <c r="K92" s="17">
        <f t="shared" si="12"/>
        <v>108.39</v>
      </c>
      <c r="L92" s="17">
        <f t="shared" si="12"/>
        <v>800</v>
      </c>
      <c r="M92" s="17">
        <f t="shared" si="12"/>
        <v>262.57</v>
      </c>
      <c r="N92" s="17">
        <f t="shared" si="12"/>
        <v>800</v>
      </c>
      <c r="O92" s="17">
        <f t="shared" si="12"/>
        <v>411.20000000000005</v>
      </c>
      <c r="P92" s="17">
        <f t="shared" si="12"/>
        <v>600</v>
      </c>
      <c r="Q92" s="17">
        <f t="shared" si="12"/>
        <v>596.78000000000009</v>
      </c>
      <c r="R92" s="17">
        <f t="shared" si="12"/>
        <v>800</v>
      </c>
      <c r="S92" s="17">
        <f t="shared" si="12"/>
        <v>800</v>
      </c>
      <c r="T92" s="34"/>
    </row>
    <row r="93" spans="1:20" ht="15.75" x14ac:dyDescent="0.2">
      <c r="A93" s="179" t="s">
        <v>23</v>
      </c>
      <c r="B93" s="176" t="s">
        <v>98</v>
      </c>
      <c r="C93" s="12"/>
      <c r="D93" s="34">
        <v>147</v>
      </c>
      <c r="E93" s="34">
        <v>1001</v>
      </c>
      <c r="F93" s="34">
        <v>1110087610</v>
      </c>
      <c r="G93" s="34">
        <v>312</v>
      </c>
      <c r="H93" s="17">
        <v>683.09</v>
      </c>
      <c r="I93" s="17">
        <v>683.09</v>
      </c>
      <c r="J93" s="17">
        <v>792.1</v>
      </c>
      <c r="K93" s="17">
        <v>107.43</v>
      </c>
      <c r="L93" s="17">
        <v>792.1</v>
      </c>
      <c r="M93" s="17">
        <v>260.24</v>
      </c>
      <c r="N93" s="17">
        <v>792.1</v>
      </c>
      <c r="O93" s="17">
        <v>407.54</v>
      </c>
      <c r="P93" s="17">
        <v>594.67999999999995</v>
      </c>
      <c r="Q93" s="17">
        <v>591.46</v>
      </c>
      <c r="R93" s="17">
        <v>792.1</v>
      </c>
      <c r="S93" s="17">
        <v>792.1</v>
      </c>
      <c r="T93" s="34"/>
    </row>
    <row r="94" spans="1:20" ht="15.75" x14ac:dyDescent="0.2">
      <c r="A94" s="176"/>
      <c r="B94" s="176"/>
      <c r="C94" s="12"/>
      <c r="D94" s="34">
        <v>147</v>
      </c>
      <c r="E94" s="34">
        <v>1001</v>
      </c>
      <c r="F94" s="34">
        <v>1110087610</v>
      </c>
      <c r="G94" s="34">
        <v>244</v>
      </c>
      <c r="H94" s="17">
        <v>6.1</v>
      </c>
      <c r="I94" s="17">
        <v>6.1</v>
      </c>
      <c r="J94" s="17">
        <v>7.9</v>
      </c>
      <c r="K94" s="17">
        <v>0.96</v>
      </c>
      <c r="L94" s="17">
        <v>7.9</v>
      </c>
      <c r="M94" s="17">
        <v>2.33</v>
      </c>
      <c r="N94" s="17">
        <v>7.9</v>
      </c>
      <c r="O94" s="17">
        <v>3.66</v>
      </c>
      <c r="P94" s="17">
        <v>5.32</v>
      </c>
      <c r="Q94" s="17">
        <v>5.32</v>
      </c>
      <c r="R94" s="17">
        <v>7.9</v>
      </c>
      <c r="S94" s="17">
        <v>7.9</v>
      </c>
      <c r="T94" s="34"/>
    </row>
    <row r="95" spans="1:20" ht="31.5" x14ac:dyDescent="0.2">
      <c r="A95" s="177" t="s">
        <v>105</v>
      </c>
      <c r="B95" s="177" t="s">
        <v>404</v>
      </c>
      <c r="C95" s="13" t="s">
        <v>89</v>
      </c>
      <c r="D95" s="27" t="s">
        <v>18</v>
      </c>
      <c r="E95" s="27" t="s">
        <v>18</v>
      </c>
      <c r="F95" s="27" t="s">
        <v>18</v>
      </c>
      <c r="G95" s="27" t="s">
        <v>18</v>
      </c>
      <c r="H95" s="24">
        <f t="shared" ref="H95:Q97" si="13">H98+H136+H154+H165+H169</f>
        <v>37.71</v>
      </c>
      <c r="I95" s="24">
        <f t="shared" si="13"/>
        <v>37.64</v>
      </c>
      <c r="J95" s="24">
        <f t="shared" si="13"/>
        <v>37.71</v>
      </c>
      <c r="K95" s="24">
        <f t="shared" si="13"/>
        <v>9.5299999999999994</v>
      </c>
      <c r="L95" s="24">
        <f t="shared" si="13"/>
        <v>37.71</v>
      </c>
      <c r="M95" s="24">
        <f t="shared" si="13"/>
        <v>18.05</v>
      </c>
      <c r="N95" s="24">
        <f t="shared" si="13"/>
        <v>37.71</v>
      </c>
      <c r="O95" s="24">
        <f t="shared" si="13"/>
        <v>26.58</v>
      </c>
      <c r="P95" s="24">
        <f t="shared" si="13"/>
        <v>37.71</v>
      </c>
      <c r="Q95" s="24">
        <f t="shared" si="13"/>
        <v>37.71</v>
      </c>
      <c r="R95" s="24">
        <f>R98+R101+R136+R154+R165+R169</f>
        <v>50.71</v>
      </c>
      <c r="S95" s="24">
        <f>S98+S136+S154+S165+S169</f>
        <v>37.71</v>
      </c>
      <c r="T95" s="177" t="s">
        <v>534</v>
      </c>
    </row>
    <row r="96" spans="1:20" s="36" customFormat="1" ht="31.5" x14ac:dyDescent="0.2">
      <c r="A96" s="177"/>
      <c r="B96" s="177"/>
      <c r="C96" s="13" t="s">
        <v>17</v>
      </c>
      <c r="D96" s="27" t="s">
        <v>19</v>
      </c>
      <c r="E96" s="27">
        <v>1001</v>
      </c>
      <c r="F96" s="27">
        <v>1020080850</v>
      </c>
      <c r="G96" s="27">
        <v>612</v>
      </c>
      <c r="H96" s="24">
        <f t="shared" si="13"/>
        <v>37.71</v>
      </c>
      <c r="I96" s="24">
        <f t="shared" si="13"/>
        <v>37.64</v>
      </c>
      <c r="J96" s="24">
        <f t="shared" si="13"/>
        <v>37.71</v>
      </c>
      <c r="K96" s="24">
        <f t="shared" si="13"/>
        <v>9.5299999999999994</v>
      </c>
      <c r="L96" s="24">
        <f t="shared" si="13"/>
        <v>37.71</v>
      </c>
      <c r="M96" s="24">
        <f t="shared" si="13"/>
        <v>18.05</v>
      </c>
      <c r="N96" s="24">
        <f t="shared" si="13"/>
        <v>37.71</v>
      </c>
      <c r="O96" s="24">
        <f t="shared" si="13"/>
        <v>26.58</v>
      </c>
      <c r="P96" s="24">
        <f t="shared" si="13"/>
        <v>37.71</v>
      </c>
      <c r="Q96" s="24">
        <f t="shared" si="13"/>
        <v>37.71</v>
      </c>
      <c r="R96" s="24">
        <f>R99+R102+R137+R155+R166+R170</f>
        <v>50.71</v>
      </c>
      <c r="S96" s="24">
        <f>S99+S137+S155+S166+S170</f>
        <v>37.71</v>
      </c>
      <c r="T96" s="177"/>
    </row>
    <row r="97" spans="1:20" s="36" customFormat="1" ht="15.75" x14ac:dyDescent="0.2">
      <c r="A97" s="177"/>
      <c r="B97" s="177"/>
      <c r="C97" s="13" t="s">
        <v>90</v>
      </c>
      <c r="D97" s="27">
        <v>147</v>
      </c>
      <c r="E97" s="27" t="s">
        <v>18</v>
      </c>
      <c r="F97" s="27" t="s">
        <v>18</v>
      </c>
      <c r="G97" s="27" t="s">
        <v>18</v>
      </c>
      <c r="H97" s="24">
        <f t="shared" si="13"/>
        <v>37.71</v>
      </c>
      <c r="I97" s="24">
        <f t="shared" si="13"/>
        <v>37.64</v>
      </c>
      <c r="J97" s="24">
        <f t="shared" si="13"/>
        <v>37.71</v>
      </c>
      <c r="K97" s="24">
        <f t="shared" si="13"/>
        <v>9.5299999999999994</v>
      </c>
      <c r="L97" s="24">
        <f t="shared" si="13"/>
        <v>37.71</v>
      </c>
      <c r="M97" s="24">
        <f t="shared" si="13"/>
        <v>18.05</v>
      </c>
      <c r="N97" s="24">
        <f t="shared" si="13"/>
        <v>37.71</v>
      </c>
      <c r="O97" s="24">
        <f t="shared" si="13"/>
        <v>26.58</v>
      </c>
      <c r="P97" s="24">
        <f t="shared" si="13"/>
        <v>37.71</v>
      </c>
      <c r="Q97" s="24">
        <f t="shared" si="13"/>
        <v>37.71</v>
      </c>
      <c r="R97" s="24">
        <f>R100+R101+R138+R156+R167+R171</f>
        <v>50.71</v>
      </c>
      <c r="S97" s="24">
        <f>S100+S138+S156+S167+S171</f>
        <v>37.71</v>
      </c>
      <c r="T97" s="177"/>
    </row>
    <row r="98" spans="1:20" s="36" customFormat="1" ht="31.5" x14ac:dyDescent="0.2">
      <c r="A98" s="176" t="s">
        <v>94</v>
      </c>
      <c r="B98" s="176" t="s">
        <v>280</v>
      </c>
      <c r="C98" s="12" t="s">
        <v>89</v>
      </c>
      <c r="D98" s="34" t="s">
        <v>18</v>
      </c>
      <c r="E98" s="34" t="s">
        <v>18</v>
      </c>
      <c r="F98" s="34" t="s">
        <v>18</v>
      </c>
      <c r="G98" s="34" t="s">
        <v>18</v>
      </c>
      <c r="H98" s="17">
        <f t="shared" ref="H98:S99" si="14">H99</f>
        <v>37.71</v>
      </c>
      <c r="I98" s="17">
        <f t="shared" si="14"/>
        <v>37.64</v>
      </c>
      <c r="J98" s="17">
        <f t="shared" si="14"/>
        <v>37.71</v>
      </c>
      <c r="K98" s="17">
        <f t="shared" si="14"/>
        <v>9.5299999999999994</v>
      </c>
      <c r="L98" s="17">
        <f t="shared" si="14"/>
        <v>37.71</v>
      </c>
      <c r="M98" s="17">
        <f t="shared" si="14"/>
        <v>18.05</v>
      </c>
      <c r="N98" s="17">
        <f t="shared" si="14"/>
        <v>37.71</v>
      </c>
      <c r="O98" s="17">
        <f t="shared" si="14"/>
        <v>26.58</v>
      </c>
      <c r="P98" s="17">
        <f t="shared" si="14"/>
        <v>37.71</v>
      </c>
      <c r="Q98" s="17">
        <f t="shared" si="14"/>
        <v>37.71</v>
      </c>
      <c r="R98" s="17">
        <f t="shared" si="14"/>
        <v>37.71</v>
      </c>
      <c r="S98" s="17">
        <f t="shared" si="14"/>
        <v>37.71</v>
      </c>
      <c r="T98" s="34"/>
    </row>
    <row r="99" spans="1:20" ht="31.5" x14ac:dyDescent="0.2">
      <c r="A99" s="176"/>
      <c r="B99" s="176"/>
      <c r="C99" s="12" t="s">
        <v>17</v>
      </c>
      <c r="D99" s="34" t="s">
        <v>19</v>
      </c>
      <c r="E99" s="34">
        <v>1003</v>
      </c>
      <c r="F99" s="34">
        <v>1020080850</v>
      </c>
      <c r="G99" s="34">
        <v>612</v>
      </c>
      <c r="H99" s="17">
        <f t="shared" si="14"/>
        <v>37.71</v>
      </c>
      <c r="I99" s="17">
        <f t="shared" si="14"/>
        <v>37.64</v>
      </c>
      <c r="J99" s="17">
        <f t="shared" si="14"/>
        <v>37.71</v>
      </c>
      <c r="K99" s="17">
        <f t="shared" si="14"/>
        <v>9.5299999999999994</v>
      </c>
      <c r="L99" s="17">
        <f t="shared" si="14"/>
        <v>37.71</v>
      </c>
      <c r="M99" s="17">
        <f t="shared" si="14"/>
        <v>18.05</v>
      </c>
      <c r="N99" s="17">
        <f t="shared" si="14"/>
        <v>37.71</v>
      </c>
      <c r="O99" s="17">
        <f t="shared" si="14"/>
        <v>26.58</v>
      </c>
      <c r="P99" s="17">
        <f t="shared" si="14"/>
        <v>37.71</v>
      </c>
      <c r="Q99" s="17">
        <f t="shared" si="14"/>
        <v>37.71</v>
      </c>
      <c r="R99" s="17">
        <f t="shared" si="14"/>
        <v>37.71</v>
      </c>
      <c r="S99" s="17">
        <f t="shared" si="14"/>
        <v>37.71</v>
      </c>
      <c r="T99" s="34"/>
    </row>
    <row r="100" spans="1:20" ht="15.75" x14ac:dyDescent="0.2">
      <c r="A100" s="176"/>
      <c r="B100" s="176"/>
      <c r="C100" s="12" t="s">
        <v>90</v>
      </c>
      <c r="D100" s="34">
        <v>147</v>
      </c>
      <c r="E100" s="34" t="s">
        <v>18</v>
      </c>
      <c r="F100" s="34" t="s">
        <v>18</v>
      </c>
      <c r="G100" s="34" t="s">
        <v>18</v>
      </c>
      <c r="H100" s="17">
        <v>37.71</v>
      </c>
      <c r="I100" s="17">
        <v>37.64</v>
      </c>
      <c r="J100" s="17">
        <v>37.71</v>
      </c>
      <c r="K100" s="17">
        <v>9.5299999999999994</v>
      </c>
      <c r="L100" s="17">
        <v>37.71</v>
      </c>
      <c r="M100" s="17">
        <v>18.05</v>
      </c>
      <c r="N100" s="17">
        <v>37.71</v>
      </c>
      <c r="O100" s="17">
        <v>26.58</v>
      </c>
      <c r="P100" s="17">
        <v>37.71</v>
      </c>
      <c r="Q100" s="17">
        <v>37.71</v>
      </c>
      <c r="R100" s="17">
        <v>37.71</v>
      </c>
      <c r="S100" s="17">
        <v>37.71</v>
      </c>
      <c r="T100" s="34"/>
    </row>
    <row r="101" spans="1:20" ht="31.5" x14ac:dyDescent="0.2">
      <c r="A101" s="176"/>
      <c r="B101" s="176" t="s">
        <v>805</v>
      </c>
      <c r="C101" s="12" t="s">
        <v>89</v>
      </c>
      <c r="D101" s="34" t="s">
        <v>18</v>
      </c>
      <c r="E101" s="34" t="s">
        <v>18</v>
      </c>
      <c r="F101" s="34" t="s">
        <v>18</v>
      </c>
      <c r="G101" s="34" t="s">
        <v>18</v>
      </c>
      <c r="H101" s="17">
        <f t="shared" ref="H101:S102" si="15">H102</f>
        <v>0</v>
      </c>
      <c r="I101" s="17">
        <f t="shared" si="15"/>
        <v>0</v>
      </c>
      <c r="J101" s="17">
        <f t="shared" si="15"/>
        <v>0</v>
      </c>
      <c r="K101" s="17">
        <f t="shared" si="15"/>
        <v>0</v>
      </c>
      <c r="L101" s="17">
        <f t="shared" si="15"/>
        <v>0</v>
      </c>
      <c r="M101" s="17">
        <f t="shared" si="15"/>
        <v>0</v>
      </c>
      <c r="N101" s="17">
        <f t="shared" si="15"/>
        <v>0</v>
      </c>
      <c r="O101" s="17">
        <f t="shared" si="15"/>
        <v>0</v>
      </c>
      <c r="P101" s="17">
        <f t="shared" si="15"/>
        <v>0</v>
      </c>
      <c r="Q101" s="17">
        <f t="shared" si="15"/>
        <v>0</v>
      </c>
      <c r="R101" s="17">
        <f t="shared" si="15"/>
        <v>13</v>
      </c>
      <c r="S101" s="17">
        <f t="shared" si="15"/>
        <v>37.71</v>
      </c>
      <c r="T101" s="34"/>
    </row>
    <row r="102" spans="1:20" ht="31.5" x14ac:dyDescent="0.2">
      <c r="A102" s="176"/>
      <c r="B102" s="176"/>
      <c r="C102" s="12" t="s">
        <v>17</v>
      </c>
      <c r="D102" s="34" t="s">
        <v>19</v>
      </c>
      <c r="E102" s="34">
        <v>1003</v>
      </c>
      <c r="F102" s="34">
        <v>1030087460</v>
      </c>
      <c r="G102" s="34">
        <v>612</v>
      </c>
      <c r="H102" s="17">
        <f t="shared" si="15"/>
        <v>0</v>
      </c>
      <c r="I102" s="17">
        <f t="shared" si="15"/>
        <v>0</v>
      </c>
      <c r="J102" s="17">
        <f t="shared" si="15"/>
        <v>0</v>
      </c>
      <c r="K102" s="17">
        <f t="shared" si="15"/>
        <v>0</v>
      </c>
      <c r="L102" s="17">
        <f t="shared" si="15"/>
        <v>0</v>
      </c>
      <c r="M102" s="17">
        <f t="shared" si="15"/>
        <v>0</v>
      </c>
      <c r="N102" s="17">
        <f t="shared" si="15"/>
        <v>0</v>
      </c>
      <c r="O102" s="17">
        <f t="shared" si="15"/>
        <v>0</v>
      </c>
      <c r="P102" s="17">
        <f t="shared" si="15"/>
        <v>0</v>
      </c>
      <c r="Q102" s="17">
        <f t="shared" si="15"/>
        <v>0</v>
      </c>
      <c r="R102" s="17">
        <f t="shared" si="15"/>
        <v>13</v>
      </c>
      <c r="S102" s="17">
        <f t="shared" si="15"/>
        <v>37.71</v>
      </c>
      <c r="T102" s="34"/>
    </row>
    <row r="103" spans="1:20" ht="15.75" x14ac:dyDescent="0.2">
      <c r="A103" s="176"/>
      <c r="B103" s="176"/>
      <c r="C103" s="12" t="s">
        <v>90</v>
      </c>
      <c r="D103" s="34">
        <v>147</v>
      </c>
      <c r="E103" s="34" t="s">
        <v>18</v>
      </c>
      <c r="F103" s="34" t="s">
        <v>18</v>
      </c>
      <c r="G103" s="34" t="s">
        <v>18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13</v>
      </c>
      <c r="S103" s="17">
        <v>37.71</v>
      </c>
      <c r="T103" s="34"/>
    </row>
    <row r="104" spans="1:20" ht="47.25" x14ac:dyDescent="0.2">
      <c r="A104" s="12" t="s">
        <v>105</v>
      </c>
      <c r="B104" s="12" t="s">
        <v>806</v>
      </c>
      <c r="C104" s="12" t="s">
        <v>89</v>
      </c>
      <c r="D104" s="34" t="s">
        <v>109</v>
      </c>
      <c r="E104" s="34" t="s">
        <v>109</v>
      </c>
      <c r="F104" s="34" t="s">
        <v>109</v>
      </c>
      <c r="G104" s="34" t="s">
        <v>109</v>
      </c>
      <c r="H104" s="17">
        <f t="shared" ref="H104:S104" si="16">H106</f>
        <v>0</v>
      </c>
      <c r="I104" s="17">
        <f t="shared" si="16"/>
        <v>0</v>
      </c>
      <c r="J104" s="17">
        <f t="shared" si="16"/>
        <v>0</v>
      </c>
      <c r="K104" s="17">
        <f t="shared" si="16"/>
        <v>0</v>
      </c>
      <c r="L104" s="17">
        <f t="shared" si="16"/>
        <v>0</v>
      </c>
      <c r="M104" s="17">
        <f t="shared" si="16"/>
        <v>0</v>
      </c>
      <c r="N104" s="17">
        <f t="shared" si="16"/>
        <v>0</v>
      </c>
      <c r="O104" s="17">
        <f t="shared" si="16"/>
        <v>0</v>
      </c>
      <c r="P104" s="17">
        <f t="shared" si="16"/>
        <v>468</v>
      </c>
      <c r="Q104" s="17">
        <f t="shared" si="16"/>
        <v>386.73</v>
      </c>
      <c r="R104" s="17">
        <f t="shared" si="16"/>
        <v>0</v>
      </c>
      <c r="S104" s="17">
        <f t="shared" si="16"/>
        <v>0</v>
      </c>
      <c r="T104" s="34"/>
    </row>
    <row r="105" spans="1:20" ht="31.5" x14ac:dyDescent="0.2">
      <c r="A105" s="12" t="s">
        <v>115</v>
      </c>
      <c r="B105" s="12" t="s">
        <v>807</v>
      </c>
      <c r="C105" s="12" t="s">
        <v>17</v>
      </c>
      <c r="D105" s="34">
        <v>147</v>
      </c>
      <c r="E105" s="34">
        <v>1006</v>
      </c>
      <c r="F105" s="34">
        <v>510081370</v>
      </c>
      <c r="G105" s="34">
        <v>243</v>
      </c>
      <c r="H105" s="17">
        <f t="shared" ref="H105:S105" si="17">H106</f>
        <v>0</v>
      </c>
      <c r="I105" s="17">
        <f t="shared" si="17"/>
        <v>0</v>
      </c>
      <c r="J105" s="17">
        <f t="shared" si="17"/>
        <v>0</v>
      </c>
      <c r="K105" s="17">
        <f t="shared" si="17"/>
        <v>0</v>
      </c>
      <c r="L105" s="17">
        <f t="shared" si="17"/>
        <v>0</v>
      </c>
      <c r="M105" s="17">
        <f t="shared" si="17"/>
        <v>0</v>
      </c>
      <c r="N105" s="17">
        <f t="shared" si="17"/>
        <v>0</v>
      </c>
      <c r="O105" s="17">
        <f t="shared" si="17"/>
        <v>0</v>
      </c>
      <c r="P105" s="17">
        <f t="shared" si="17"/>
        <v>468</v>
      </c>
      <c r="Q105" s="17">
        <f t="shared" si="17"/>
        <v>386.73</v>
      </c>
      <c r="R105" s="17">
        <f t="shared" si="17"/>
        <v>0</v>
      </c>
      <c r="S105" s="17">
        <f t="shared" si="17"/>
        <v>0</v>
      </c>
      <c r="T105" s="34"/>
    </row>
    <row r="106" spans="1:20" ht="15.75" x14ac:dyDescent="0.2">
      <c r="A106" s="12"/>
      <c r="B106" s="12"/>
      <c r="C106" s="12" t="s">
        <v>90</v>
      </c>
      <c r="D106" s="34">
        <v>147</v>
      </c>
      <c r="E106" s="34" t="s">
        <v>109</v>
      </c>
      <c r="F106" s="34" t="s">
        <v>109</v>
      </c>
      <c r="G106" s="34" t="s">
        <v>109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v>468</v>
      </c>
      <c r="Q106" s="17">
        <v>386.73</v>
      </c>
      <c r="R106" s="17">
        <v>0</v>
      </c>
      <c r="S106" s="17">
        <v>0</v>
      </c>
      <c r="T106" s="34"/>
    </row>
    <row r="107" spans="1:20" ht="31.5" x14ac:dyDescent="0.2">
      <c r="A107" s="177"/>
      <c r="B107" s="177" t="s">
        <v>291</v>
      </c>
      <c r="C107" s="13" t="s">
        <v>89</v>
      </c>
      <c r="D107" s="27" t="s">
        <v>18</v>
      </c>
      <c r="E107" s="27" t="s">
        <v>18</v>
      </c>
      <c r="F107" s="27" t="s">
        <v>18</v>
      </c>
      <c r="G107" s="27" t="s">
        <v>18</v>
      </c>
      <c r="H107" s="24">
        <f t="shared" ref="H107:S108" si="18">H108</f>
        <v>74807.000000000015</v>
      </c>
      <c r="I107" s="24">
        <f t="shared" si="18"/>
        <v>74667.63</v>
      </c>
      <c r="J107" s="24">
        <f t="shared" si="18"/>
        <v>75748.81</v>
      </c>
      <c r="K107" s="24">
        <f t="shared" si="18"/>
        <v>13657.03</v>
      </c>
      <c r="L107" s="24">
        <f t="shared" si="18"/>
        <v>75785.48</v>
      </c>
      <c r="M107" s="24">
        <f t="shared" si="18"/>
        <v>34270.720000000008</v>
      </c>
      <c r="N107" s="24">
        <f t="shared" si="18"/>
        <v>75816.180000000008</v>
      </c>
      <c r="O107" s="24">
        <f t="shared" si="18"/>
        <v>50737.05</v>
      </c>
      <c r="P107" s="24">
        <f t="shared" si="18"/>
        <v>76397.02</v>
      </c>
      <c r="Q107" s="24">
        <f t="shared" si="18"/>
        <v>75188.81</v>
      </c>
      <c r="R107" s="24">
        <f t="shared" si="18"/>
        <v>74781.759999999995</v>
      </c>
      <c r="S107" s="24">
        <f t="shared" si="18"/>
        <v>74768.790000000008</v>
      </c>
      <c r="T107" s="28"/>
    </row>
    <row r="108" spans="1:20" ht="31.5" x14ac:dyDescent="0.2">
      <c r="A108" s="177"/>
      <c r="B108" s="177"/>
      <c r="C108" s="13" t="s">
        <v>17</v>
      </c>
      <c r="D108" s="27" t="s">
        <v>19</v>
      </c>
      <c r="E108" s="27"/>
      <c r="F108" s="27"/>
      <c r="G108" s="27"/>
      <c r="H108" s="24">
        <f t="shared" si="18"/>
        <v>74807.000000000015</v>
      </c>
      <c r="I108" s="24">
        <f t="shared" si="18"/>
        <v>74667.63</v>
      </c>
      <c r="J108" s="24">
        <f t="shared" si="18"/>
        <v>75748.81</v>
      </c>
      <c r="K108" s="24">
        <f t="shared" si="18"/>
        <v>13657.03</v>
      </c>
      <c r="L108" s="24">
        <f t="shared" si="18"/>
        <v>75785.48</v>
      </c>
      <c r="M108" s="24">
        <f t="shared" si="18"/>
        <v>34270.720000000008</v>
      </c>
      <c r="N108" s="24">
        <f t="shared" si="18"/>
        <v>75816.180000000008</v>
      </c>
      <c r="O108" s="24">
        <f t="shared" si="18"/>
        <v>50737.05</v>
      </c>
      <c r="P108" s="24">
        <f t="shared" si="18"/>
        <v>76397.02</v>
      </c>
      <c r="Q108" s="24">
        <f t="shared" si="18"/>
        <v>75188.81</v>
      </c>
      <c r="R108" s="24">
        <f t="shared" si="18"/>
        <v>74781.759999999995</v>
      </c>
      <c r="S108" s="24">
        <f t="shared" si="18"/>
        <v>74768.790000000008</v>
      </c>
      <c r="T108" s="28"/>
    </row>
    <row r="109" spans="1:20" ht="15.75" x14ac:dyDescent="0.2">
      <c r="A109" s="177"/>
      <c r="B109" s="177"/>
      <c r="C109" s="13" t="s">
        <v>90</v>
      </c>
      <c r="D109" s="27">
        <v>147</v>
      </c>
      <c r="E109" s="27" t="s">
        <v>18</v>
      </c>
      <c r="F109" s="27" t="s">
        <v>18</v>
      </c>
      <c r="G109" s="27" t="s">
        <v>18</v>
      </c>
      <c r="H109" s="24">
        <f t="shared" ref="H109:S109" si="19">H8+H89+H97+H106</f>
        <v>74807.000000000015</v>
      </c>
      <c r="I109" s="24">
        <f t="shared" si="19"/>
        <v>74667.63</v>
      </c>
      <c r="J109" s="24">
        <f t="shared" si="19"/>
        <v>75748.81</v>
      </c>
      <c r="K109" s="24">
        <f t="shared" si="19"/>
        <v>13657.03</v>
      </c>
      <c r="L109" s="24">
        <f t="shared" si="19"/>
        <v>75785.48</v>
      </c>
      <c r="M109" s="24">
        <f t="shared" si="19"/>
        <v>34270.720000000008</v>
      </c>
      <c r="N109" s="24">
        <f t="shared" si="19"/>
        <v>75816.180000000008</v>
      </c>
      <c r="O109" s="24">
        <f t="shared" si="19"/>
        <v>50737.05</v>
      </c>
      <c r="P109" s="24">
        <f t="shared" si="19"/>
        <v>76397.02</v>
      </c>
      <c r="Q109" s="24">
        <f t="shared" si="19"/>
        <v>75188.81</v>
      </c>
      <c r="R109" s="24">
        <f t="shared" si="19"/>
        <v>74781.759999999995</v>
      </c>
      <c r="S109" s="24">
        <f t="shared" si="19"/>
        <v>74768.790000000008</v>
      </c>
      <c r="T109" s="28"/>
    </row>
  </sheetData>
  <mergeCells count="107">
    <mergeCell ref="T79:T81"/>
    <mergeCell ref="T95:T97"/>
    <mergeCell ref="A107:A109"/>
    <mergeCell ref="B107:B109"/>
    <mergeCell ref="C31:C33"/>
    <mergeCell ref="D31:D33"/>
    <mergeCell ref="E31:E33"/>
    <mergeCell ref="T45:T47"/>
    <mergeCell ref="T75:T77"/>
    <mergeCell ref="A60:A61"/>
    <mergeCell ref="B60:B61"/>
    <mergeCell ref="A62:A63"/>
    <mergeCell ref="B62:B63"/>
    <mergeCell ref="B38:B39"/>
    <mergeCell ref="A38:A39"/>
    <mergeCell ref="A50:A51"/>
    <mergeCell ref="B52:B53"/>
    <mergeCell ref="A52:A53"/>
    <mergeCell ref="B50:B51"/>
    <mergeCell ref="B54:B55"/>
    <mergeCell ref="A54:A55"/>
    <mergeCell ref="A40:A41"/>
    <mergeCell ref="B40:B41"/>
    <mergeCell ref="A56:A57"/>
    <mergeCell ref="B36:B37"/>
    <mergeCell ref="A36:A37"/>
    <mergeCell ref="A34:A35"/>
    <mergeCell ref="A31:A33"/>
    <mergeCell ref="B31:B33"/>
    <mergeCell ref="A20:A21"/>
    <mergeCell ref="B20:B21"/>
    <mergeCell ref="A23:A24"/>
    <mergeCell ref="B23:B24"/>
    <mergeCell ref="B25:B26"/>
    <mergeCell ref="A25:A26"/>
    <mergeCell ref="B56:B57"/>
    <mergeCell ref="A6:A8"/>
    <mergeCell ref="B6:B8"/>
    <mergeCell ref="B42:B43"/>
    <mergeCell ref="A42:A43"/>
    <mergeCell ref="B48:B49"/>
    <mergeCell ref="A48:A49"/>
    <mergeCell ref="A45:A47"/>
    <mergeCell ref="B45:B47"/>
    <mergeCell ref="B18:B19"/>
    <mergeCell ref="A18:A19"/>
    <mergeCell ref="A27:A28"/>
    <mergeCell ref="B27:B28"/>
    <mergeCell ref="B16:B17"/>
    <mergeCell ref="B12:B13"/>
    <mergeCell ref="B14:B15"/>
    <mergeCell ref="A9:A11"/>
    <mergeCell ref="B9:B11"/>
    <mergeCell ref="A16:A17"/>
    <mergeCell ref="A12:A13"/>
    <mergeCell ref="A14:A15"/>
    <mergeCell ref="B29:B30"/>
    <mergeCell ref="A29:A30"/>
    <mergeCell ref="B34:B35"/>
    <mergeCell ref="A1:T1"/>
    <mergeCell ref="L4:M4"/>
    <mergeCell ref="A2:A5"/>
    <mergeCell ref="B2:B5"/>
    <mergeCell ref="C2:C5"/>
    <mergeCell ref="D3:D5"/>
    <mergeCell ref="E3:E5"/>
    <mergeCell ref="F3:F5"/>
    <mergeCell ref="G3:G5"/>
    <mergeCell ref="H3:I4"/>
    <mergeCell ref="D2:G2"/>
    <mergeCell ref="N4:O4"/>
    <mergeCell ref="H2:S2"/>
    <mergeCell ref="T2:T5"/>
    <mergeCell ref="J3:Q3"/>
    <mergeCell ref="R3:S4"/>
    <mergeCell ref="P4:Q4"/>
    <mergeCell ref="J4:K4"/>
    <mergeCell ref="A58:A59"/>
    <mergeCell ref="B58:B59"/>
    <mergeCell ref="A93:A94"/>
    <mergeCell ref="B93:B94"/>
    <mergeCell ref="A82:A86"/>
    <mergeCell ref="B82:B86"/>
    <mergeCell ref="A87:A89"/>
    <mergeCell ref="B87:B89"/>
    <mergeCell ref="A90:A92"/>
    <mergeCell ref="B90:B92"/>
    <mergeCell ref="A64:A66"/>
    <mergeCell ref="B64:B66"/>
    <mergeCell ref="A67:A68"/>
    <mergeCell ref="B67:B68"/>
    <mergeCell ref="A69:A70"/>
    <mergeCell ref="B69:B70"/>
    <mergeCell ref="A71:A72"/>
    <mergeCell ref="B71:B72"/>
    <mergeCell ref="A73:A74"/>
    <mergeCell ref="B73:B74"/>
    <mergeCell ref="A98:A100"/>
    <mergeCell ref="B98:B100"/>
    <mergeCell ref="A101:A103"/>
    <mergeCell ref="B101:B103"/>
    <mergeCell ref="A75:A77"/>
    <mergeCell ref="B75:B77"/>
    <mergeCell ref="A79:A81"/>
    <mergeCell ref="B79:B81"/>
    <mergeCell ref="A95:A97"/>
    <mergeCell ref="B95:B97"/>
  </mergeCells>
  <phoneticPr fontId="0" type="noConversion"/>
  <pageMargins left="0.39370078740157483" right="0.39370078740157483" top="0.59055118110236227" bottom="0.39370078740157483" header="0.51181102362204722" footer="0.51181102362204722"/>
  <pageSetup paperSize="9" scale="5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53"/>
  <sheetViews>
    <sheetView view="pageBreakPreview" topLeftCell="D49" zoomScaleSheetLayoutView="100" workbookViewId="0">
      <selection sqref="A1:T53"/>
    </sheetView>
  </sheetViews>
  <sheetFormatPr defaultRowHeight="15" x14ac:dyDescent="0.2"/>
  <cols>
    <col min="1" max="1" width="8" style="47" customWidth="1"/>
    <col min="2" max="2" width="23.140625" style="47" customWidth="1"/>
    <col min="3" max="3" width="19.85546875" style="47" customWidth="1"/>
    <col min="4" max="4" width="6.28515625" style="47" customWidth="1"/>
    <col min="5" max="5" width="7.85546875" style="47" customWidth="1"/>
    <col min="6" max="6" width="13.85546875" style="47" customWidth="1"/>
    <col min="7" max="7" width="9.140625" style="47"/>
    <col min="8" max="8" width="12.42578125" style="47" customWidth="1"/>
    <col min="9" max="9" width="11.85546875" style="47" customWidth="1"/>
    <col min="10" max="13" width="9.42578125" style="47" bestFit="1" customWidth="1"/>
    <col min="14" max="14" width="10.140625" style="47" customWidth="1"/>
    <col min="15" max="15" width="10.5703125" style="47" customWidth="1"/>
    <col min="16" max="16" width="10.28515625" style="47" bestFit="1" customWidth="1"/>
    <col min="17" max="17" width="10" style="47" customWidth="1"/>
    <col min="18" max="19" width="10.140625" style="47" bestFit="1" customWidth="1"/>
    <col min="20" max="20" width="11.85546875" style="47" customWidth="1"/>
    <col min="21" max="16384" width="9.140625" style="47"/>
  </cols>
  <sheetData>
    <row r="1" spans="1:21" ht="38.25" customHeight="1" x14ac:dyDescent="0.2">
      <c r="A1" s="319" t="s">
        <v>875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</row>
    <row r="2" spans="1:21" ht="15.75" x14ac:dyDescent="0.2">
      <c r="A2" s="191" t="s">
        <v>102</v>
      </c>
      <c r="B2" s="191" t="s">
        <v>0</v>
      </c>
      <c r="C2" s="191" t="s">
        <v>103</v>
      </c>
      <c r="D2" s="191" t="s">
        <v>1</v>
      </c>
      <c r="E2" s="191"/>
      <c r="F2" s="191"/>
      <c r="G2" s="191"/>
      <c r="H2" s="192" t="s">
        <v>2</v>
      </c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1" t="s">
        <v>3</v>
      </c>
      <c r="U2" s="135"/>
    </row>
    <row r="3" spans="1:21" ht="15.75" x14ac:dyDescent="0.2">
      <c r="A3" s="191"/>
      <c r="B3" s="191"/>
      <c r="C3" s="191"/>
      <c r="D3" s="191" t="s">
        <v>4</v>
      </c>
      <c r="E3" s="191" t="s">
        <v>5</v>
      </c>
      <c r="F3" s="191" t="s">
        <v>6</v>
      </c>
      <c r="G3" s="191" t="s">
        <v>7</v>
      </c>
      <c r="H3" s="191" t="s">
        <v>527</v>
      </c>
      <c r="I3" s="191"/>
      <c r="J3" s="191" t="s">
        <v>512</v>
      </c>
      <c r="K3" s="191"/>
      <c r="L3" s="191"/>
      <c r="M3" s="191"/>
      <c r="N3" s="191"/>
      <c r="O3" s="191"/>
      <c r="P3" s="191"/>
      <c r="Q3" s="191"/>
      <c r="R3" s="191" t="s">
        <v>8</v>
      </c>
      <c r="S3" s="191"/>
      <c r="T3" s="191"/>
      <c r="U3" s="135"/>
    </row>
    <row r="4" spans="1:21" ht="15.75" x14ac:dyDescent="0.2">
      <c r="A4" s="191"/>
      <c r="B4" s="191"/>
      <c r="C4" s="191"/>
      <c r="D4" s="191"/>
      <c r="E4" s="191"/>
      <c r="F4" s="191"/>
      <c r="G4" s="191"/>
      <c r="H4" s="191"/>
      <c r="I4" s="191"/>
      <c r="J4" s="191" t="s">
        <v>9</v>
      </c>
      <c r="K4" s="191"/>
      <c r="L4" s="191" t="s">
        <v>10</v>
      </c>
      <c r="M4" s="191"/>
      <c r="N4" s="191" t="s">
        <v>11</v>
      </c>
      <c r="O4" s="191"/>
      <c r="P4" s="191" t="s">
        <v>12</v>
      </c>
      <c r="Q4" s="191"/>
      <c r="R4" s="191"/>
      <c r="S4" s="191"/>
      <c r="T4" s="191"/>
      <c r="U4" s="135"/>
    </row>
    <row r="5" spans="1:21" ht="15.75" x14ac:dyDescent="0.2">
      <c r="A5" s="191"/>
      <c r="B5" s="191"/>
      <c r="C5" s="191"/>
      <c r="D5" s="191"/>
      <c r="E5" s="191"/>
      <c r="F5" s="191"/>
      <c r="G5" s="191"/>
      <c r="H5" s="5" t="s">
        <v>13</v>
      </c>
      <c r="I5" s="5" t="s">
        <v>14</v>
      </c>
      <c r="J5" s="5" t="s">
        <v>13</v>
      </c>
      <c r="K5" s="5" t="s">
        <v>14</v>
      </c>
      <c r="L5" s="5" t="s">
        <v>13</v>
      </c>
      <c r="M5" s="5" t="s">
        <v>14</v>
      </c>
      <c r="N5" s="5" t="s">
        <v>13</v>
      </c>
      <c r="O5" s="5" t="s">
        <v>14</v>
      </c>
      <c r="P5" s="5" t="s">
        <v>13</v>
      </c>
      <c r="Q5" s="5" t="s">
        <v>14</v>
      </c>
      <c r="R5" s="5">
        <v>2017</v>
      </c>
      <c r="S5" s="5">
        <v>2018</v>
      </c>
      <c r="T5" s="191"/>
      <c r="U5" s="135"/>
    </row>
    <row r="6" spans="1:21" ht="31.5" x14ac:dyDescent="0.2">
      <c r="A6" s="191" t="s">
        <v>105</v>
      </c>
      <c r="B6" s="191" t="s">
        <v>208</v>
      </c>
      <c r="C6" s="8" t="s">
        <v>137</v>
      </c>
      <c r="D6" s="48"/>
      <c r="E6" s="48"/>
      <c r="F6" s="48"/>
      <c r="G6" s="48"/>
      <c r="H6" s="134">
        <f>H7+H8+H9+H10</f>
        <v>18718.88</v>
      </c>
      <c r="I6" s="134">
        <f t="shared" ref="I6:S6" si="0">I7+I8+I9+I10</f>
        <v>18718.88</v>
      </c>
      <c r="J6" s="134">
        <f t="shared" si="0"/>
        <v>3840.58</v>
      </c>
      <c r="K6" s="134">
        <f t="shared" si="0"/>
        <v>3772.75</v>
      </c>
      <c r="L6" s="134">
        <f t="shared" si="0"/>
        <v>8490.2099999999991</v>
      </c>
      <c r="M6" s="134">
        <f t="shared" si="0"/>
        <v>8382.3799999999992</v>
      </c>
      <c r="N6" s="134">
        <f t="shared" si="0"/>
        <v>12720.479999999998</v>
      </c>
      <c r="O6" s="134">
        <f t="shared" si="0"/>
        <v>12720.479999999998</v>
      </c>
      <c r="P6" s="134">
        <f>P7+P8+P9+P10</f>
        <v>23498.780000000002</v>
      </c>
      <c r="Q6" s="134">
        <f t="shared" si="0"/>
        <v>22738.780000000002</v>
      </c>
      <c r="R6" s="134">
        <f t="shared" si="0"/>
        <v>20345.419999999998</v>
      </c>
      <c r="S6" s="134">
        <f t="shared" si="0"/>
        <v>20345.419999999998</v>
      </c>
      <c r="T6" s="48"/>
      <c r="U6" s="135"/>
    </row>
    <row r="7" spans="1:21" ht="47.25" x14ac:dyDescent="0.2">
      <c r="A7" s="191"/>
      <c r="B7" s="191"/>
      <c r="C7" s="8" t="s">
        <v>164</v>
      </c>
      <c r="D7" s="6" t="s">
        <v>114</v>
      </c>
      <c r="E7" s="48"/>
      <c r="F7" s="48"/>
      <c r="G7" s="48"/>
      <c r="H7" s="134">
        <f>H12</f>
        <v>18338.34</v>
      </c>
      <c r="I7" s="134">
        <f t="shared" ref="I7:S10" si="1">I12</f>
        <v>18338.34</v>
      </c>
      <c r="J7" s="134">
        <f t="shared" si="1"/>
        <v>0</v>
      </c>
      <c r="K7" s="134">
        <f t="shared" si="1"/>
        <v>0</v>
      </c>
      <c r="L7" s="134">
        <f t="shared" si="1"/>
        <v>0</v>
      </c>
      <c r="M7" s="134">
        <f t="shared" si="1"/>
        <v>0</v>
      </c>
      <c r="N7" s="134">
        <f t="shared" si="1"/>
        <v>0</v>
      </c>
      <c r="O7" s="134">
        <f t="shared" si="1"/>
        <v>0</v>
      </c>
      <c r="P7" s="134">
        <f t="shared" si="1"/>
        <v>0</v>
      </c>
      <c r="Q7" s="134">
        <f t="shared" si="1"/>
        <v>0</v>
      </c>
      <c r="R7" s="134">
        <f t="shared" si="1"/>
        <v>0</v>
      </c>
      <c r="S7" s="134">
        <f t="shared" si="1"/>
        <v>0</v>
      </c>
      <c r="T7" s="48"/>
      <c r="U7" s="135"/>
    </row>
    <row r="8" spans="1:21" ht="39.75" customHeight="1" x14ac:dyDescent="0.2">
      <c r="A8" s="191"/>
      <c r="B8" s="191"/>
      <c r="C8" s="8" t="s">
        <v>277</v>
      </c>
      <c r="D8" s="6" t="s">
        <v>459</v>
      </c>
      <c r="E8" s="48"/>
      <c r="F8" s="48"/>
      <c r="G8" s="48"/>
      <c r="H8" s="134">
        <f>H13</f>
        <v>380.54</v>
      </c>
      <c r="I8" s="134">
        <f t="shared" si="1"/>
        <v>380.54</v>
      </c>
      <c r="J8" s="134">
        <f t="shared" si="1"/>
        <v>3772.75</v>
      </c>
      <c r="K8" s="134">
        <f t="shared" si="1"/>
        <v>3772.75</v>
      </c>
      <c r="L8" s="134">
        <f t="shared" si="1"/>
        <v>8422.3799999999992</v>
      </c>
      <c r="M8" s="134">
        <f t="shared" si="1"/>
        <v>8382.3799999999992</v>
      </c>
      <c r="N8" s="134">
        <f t="shared" si="1"/>
        <v>12720.479999999998</v>
      </c>
      <c r="O8" s="134">
        <f t="shared" si="1"/>
        <v>12720.479999999998</v>
      </c>
      <c r="P8" s="134">
        <f>P13+P52</f>
        <v>22962.95</v>
      </c>
      <c r="Q8" s="134">
        <f>Q13+Q52</f>
        <v>22284.22</v>
      </c>
      <c r="R8" s="134">
        <f t="shared" si="1"/>
        <v>20345.419999999998</v>
      </c>
      <c r="S8" s="134">
        <f t="shared" si="1"/>
        <v>20345.419999999998</v>
      </c>
      <c r="T8" s="134"/>
      <c r="U8" s="135"/>
    </row>
    <row r="9" spans="1:21" ht="69" customHeight="1" x14ac:dyDescent="0.2">
      <c r="A9" s="191"/>
      <c r="B9" s="191"/>
      <c r="C9" s="8" t="s">
        <v>658</v>
      </c>
      <c r="D9" s="55" t="s">
        <v>659</v>
      </c>
      <c r="E9" s="48"/>
      <c r="F9" s="48"/>
      <c r="G9" s="48"/>
      <c r="H9" s="134">
        <f>H14</f>
        <v>0</v>
      </c>
      <c r="I9" s="134">
        <f t="shared" si="1"/>
        <v>0</v>
      </c>
      <c r="J9" s="134">
        <f t="shared" si="1"/>
        <v>67.83</v>
      </c>
      <c r="K9" s="134">
        <f t="shared" si="1"/>
        <v>0</v>
      </c>
      <c r="L9" s="134">
        <f t="shared" si="1"/>
        <v>67.83</v>
      </c>
      <c r="M9" s="134">
        <f t="shared" si="1"/>
        <v>0</v>
      </c>
      <c r="N9" s="134">
        <f t="shared" si="1"/>
        <v>0</v>
      </c>
      <c r="O9" s="134">
        <f t="shared" si="1"/>
        <v>0</v>
      </c>
      <c r="P9" s="134">
        <f t="shared" si="1"/>
        <v>67.83</v>
      </c>
      <c r="Q9" s="134">
        <f t="shared" si="1"/>
        <v>67.83</v>
      </c>
      <c r="R9" s="134">
        <f t="shared" si="1"/>
        <v>0</v>
      </c>
      <c r="S9" s="134">
        <f t="shared" si="1"/>
        <v>0</v>
      </c>
      <c r="T9" s="48"/>
      <c r="U9" s="135"/>
    </row>
    <row r="10" spans="1:21" ht="31.5" x14ac:dyDescent="0.2">
      <c r="A10" s="191"/>
      <c r="B10" s="191"/>
      <c r="C10" s="8" t="s">
        <v>844</v>
      </c>
      <c r="D10" s="55" t="s">
        <v>276</v>
      </c>
      <c r="E10" s="48"/>
      <c r="F10" s="48"/>
      <c r="G10" s="48"/>
      <c r="H10" s="134">
        <f>H15</f>
        <v>0</v>
      </c>
      <c r="I10" s="134">
        <f t="shared" si="1"/>
        <v>0</v>
      </c>
      <c r="J10" s="134">
        <f t="shared" si="1"/>
        <v>0</v>
      </c>
      <c r="K10" s="134">
        <f t="shared" si="1"/>
        <v>0</v>
      </c>
      <c r="L10" s="134">
        <f t="shared" si="1"/>
        <v>0</v>
      </c>
      <c r="M10" s="134">
        <f t="shared" si="1"/>
        <v>0</v>
      </c>
      <c r="N10" s="134">
        <f t="shared" si="1"/>
        <v>0</v>
      </c>
      <c r="O10" s="134">
        <f t="shared" si="1"/>
        <v>0</v>
      </c>
      <c r="P10" s="134">
        <f t="shared" si="1"/>
        <v>468</v>
      </c>
      <c r="Q10" s="134">
        <f t="shared" si="1"/>
        <v>386.73</v>
      </c>
      <c r="R10" s="134">
        <f t="shared" si="1"/>
        <v>0</v>
      </c>
      <c r="S10" s="134">
        <f t="shared" si="1"/>
        <v>0</v>
      </c>
      <c r="T10" s="48"/>
      <c r="U10" s="135"/>
    </row>
    <row r="11" spans="1:21" ht="31.5" x14ac:dyDescent="0.2">
      <c r="A11" s="191" t="s">
        <v>112</v>
      </c>
      <c r="B11" s="191" t="s">
        <v>209</v>
      </c>
      <c r="C11" s="8" t="s">
        <v>137</v>
      </c>
      <c r="D11" s="48"/>
      <c r="E11" s="48"/>
      <c r="F11" s="48"/>
      <c r="G11" s="48"/>
      <c r="H11" s="134">
        <f>H12+H13+H14+H15</f>
        <v>18718.88</v>
      </c>
      <c r="I11" s="134">
        <f t="shared" ref="I11:S11" si="2">I12+I13+I14+I15</f>
        <v>18718.88</v>
      </c>
      <c r="J11" s="134">
        <f t="shared" si="2"/>
        <v>3840.58</v>
      </c>
      <c r="K11" s="134">
        <f t="shared" si="2"/>
        <v>3772.75</v>
      </c>
      <c r="L11" s="134">
        <f t="shared" si="2"/>
        <v>8490.2099999999991</v>
      </c>
      <c r="M11" s="134">
        <f t="shared" si="2"/>
        <v>8382.3799999999992</v>
      </c>
      <c r="N11" s="134">
        <f t="shared" si="2"/>
        <v>12720.479999999998</v>
      </c>
      <c r="O11" s="134">
        <f t="shared" si="2"/>
        <v>12720.479999999998</v>
      </c>
      <c r="P11" s="134">
        <f t="shared" si="2"/>
        <v>23448.780000000002</v>
      </c>
      <c r="Q11" s="134">
        <f t="shared" si="2"/>
        <v>22688.780000000002</v>
      </c>
      <c r="R11" s="134">
        <f t="shared" si="2"/>
        <v>20345.419999999998</v>
      </c>
      <c r="S11" s="134">
        <f t="shared" si="2"/>
        <v>20345.419999999998</v>
      </c>
      <c r="T11" s="48"/>
      <c r="U11" s="135"/>
    </row>
    <row r="12" spans="1:21" ht="47.25" x14ac:dyDescent="0.2">
      <c r="A12" s="191"/>
      <c r="B12" s="191"/>
      <c r="C12" s="8" t="s">
        <v>164</v>
      </c>
      <c r="D12" s="6" t="s">
        <v>114</v>
      </c>
      <c r="E12" s="48"/>
      <c r="F12" s="48"/>
      <c r="G12" s="48"/>
      <c r="H12" s="134">
        <f t="shared" ref="H12:S12" si="3">H17+H20+H26+H29+H32+H36+H38+H23</f>
        <v>18338.34</v>
      </c>
      <c r="I12" s="134">
        <f t="shared" si="3"/>
        <v>18338.34</v>
      </c>
      <c r="J12" s="134">
        <f t="shared" si="3"/>
        <v>0</v>
      </c>
      <c r="K12" s="134">
        <f t="shared" si="3"/>
        <v>0</v>
      </c>
      <c r="L12" s="134">
        <f t="shared" si="3"/>
        <v>0</v>
      </c>
      <c r="M12" s="134">
        <f t="shared" si="3"/>
        <v>0</v>
      </c>
      <c r="N12" s="134">
        <f t="shared" si="3"/>
        <v>0</v>
      </c>
      <c r="O12" s="134">
        <f t="shared" si="3"/>
        <v>0</v>
      </c>
      <c r="P12" s="134">
        <f t="shared" si="3"/>
        <v>0</v>
      </c>
      <c r="Q12" s="134">
        <f t="shared" si="3"/>
        <v>0</v>
      </c>
      <c r="R12" s="134">
        <f t="shared" si="3"/>
        <v>0</v>
      </c>
      <c r="S12" s="134">
        <f t="shared" si="3"/>
        <v>0</v>
      </c>
      <c r="T12" s="48"/>
      <c r="U12" s="135"/>
    </row>
    <row r="13" spans="1:21" ht="30.75" customHeight="1" x14ac:dyDescent="0.2">
      <c r="A13" s="191"/>
      <c r="B13" s="191"/>
      <c r="C13" s="8" t="s">
        <v>277</v>
      </c>
      <c r="D13" s="6" t="s">
        <v>459</v>
      </c>
      <c r="E13" s="48"/>
      <c r="F13" s="48"/>
      <c r="G13" s="48"/>
      <c r="H13" s="134">
        <f t="shared" ref="H13:S13" si="4">H18+H21+H24+H27+H30+H33+H35+H49</f>
        <v>380.54</v>
      </c>
      <c r="I13" s="134">
        <f t="shared" si="4"/>
        <v>380.54</v>
      </c>
      <c r="J13" s="134">
        <f t="shared" si="4"/>
        <v>3772.75</v>
      </c>
      <c r="K13" s="134">
        <f t="shared" si="4"/>
        <v>3772.75</v>
      </c>
      <c r="L13" s="134">
        <f t="shared" si="4"/>
        <v>8422.3799999999992</v>
      </c>
      <c r="M13" s="134">
        <f t="shared" si="4"/>
        <v>8382.3799999999992</v>
      </c>
      <c r="N13" s="134">
        <f t="shared" si="4"/>
        <v>12720.479999999998</v>
      </c>
      <c r="O13" s="134">
        <f t="shared" si="4"/>
        <v>12720.479999999998</v>
      </c>
      <c r="P13" s="134">
        <f t="shared" si="4"/>
        <v>22912.95</v>
      </c>
      <c r="Q13" s="134">
        <f t="shared" si="4"/>
        <v>22234.22</v>
      </c>
      <c r="R13" s="134">
        <f t="shared" si="4"/>
        <v>20345.419999999998</v>
      </c>
      <c r="S13" s="134">
        <f t="shared" si="4"/>
        <v>20345.419999999998</v>
      </c>
      <c r="T13" s="48"/>
      <c r="U13" s="135"/>
    </row>
    <row r="14" spans="1:21" ht="76.5" customHeight="1" x14ac:dyDescent="0.2">
      <c r="A14" s="191"/>
      <c r="B14" s="191"/>
      <c r="C14" s="8" t="s">
        <v>658</v>
      </c>
      <c r="D14" s="55" t="s">
        <v>659</v>
      </c>
      <c r="E14" s="48"/>
      <c r="F14" s="48"/>
      <c r="G14" s="48"/>
      <c r="H14" s="134">
        <f>H44+H46</f>
        <v>0</v>
      </c>
      <c r="I14" s="134">
        <f t="shared" ref="I14:S14" si="5">I44+I46</f>
        <v>0</v>
      </c>
      <c r="J14" s="134">
        <f t="shared" si="5"/>
        <v>67.83</v>
      </c>
      <c r="K14" s="134">
        <f t="shared" si="5"/>
        <v>0</v>
      </c>
      <c r="L14" s="134">
        <f t="shared" si="5"/>
        <v>67.83</v>
      </c>
      <c r="M14" s="134">
        <f t="shared" si="5"/>
        <v>0</v>
      </c>
      <c r="N14" s="134">
        <f t="shared" si="5"/>
        <v>0</v>
      </c>
      <c r="O14" s="134">
        <f t="shared" si="5"/>
        <v>0</v>
      </c>
      <c r="P14" s="134">
        <f t="shared" si="5"/>
        <v>67.83</v>
      </c>
      <c r="Q14" s="134">
        <f t="shared" si="5"/>
        <v>67.83</v>
      </c>
      <c r="R14" s="134">
        <f t="shared" si="5"/>
        <v>0</v>
      </c>
      <c r="S14" s="134">
        <f t="shared" si="5"/>
        <v>0</v>
      </c>
      <c r="T14" s="48"/>
      <c r="U14" s="135"/>
    </row>
    <row r="15" spans="1:21" ht="31.5" x14ac:dyDescent="0.2">
      <c r="A15" s="191"/>
      <c r="B15" s="191"/>
      <c r="C15" s="8" t="s">
        <v>844</v>
      </c>
      <c r="D15" s="55" t="s">
        <v>276</v>
      </c>
      <c r="E15" s="48"/>
      <c r="F15" s="48"/>
      <c r="G15" s="48"/>
      <c r="H15" s="134">
        <f>H51</f>
        <v>0</v>
      </c>
      <c r="I15" s="134">
        <f t="shared" ref="I15:S15" si="6">I51</f>
        <v>0</v>
      </c>
      <c r="J15" s="134">
        <f t="shared" si="6"/>
        <v>0</v>
      </c>
      <c r="K15" s="134">
        <f t="shared" si="6"/>
        <v>0</v>
      </c>
      <c r="L15" s="134">
        <f t="shared" si="6"/>
        <v>0</v>
      </c>
      <c r="M15" s="134">
        <f t="shared" si="6"/>
        <v>0</v>
      </c>
      <c r="N15" s="134">
        <f t="shared" si="6"/>
        <v>0</v>
      </c>
      <c r="O15" s="134">
        <f t="shared" si="6"/>
        <v>0</v>
      </c>
      <c r="P15" s="134">
        <f t="shared" si="6"/>
        <v>468</v>
      </c>
      <c r="Q15" s="134">
        <f t="shared" si="6"/>
        <v>386.73</v>
      </c>
      <c r="R15" s="134">
        <f t="shared" si="6"/>
        <v>0</v>
      </c>
      <c r="S15" s="134">
        <f t="shared" si="6"/>
        <v>0</v>
      </c>
      <c r="T15" s="134"/>
      <c r="U15" s="135"/>
    </row>
    <row r="16" spans="1:21" ht="31.5" x14ac:dyDescent="0.2">
      <c r="A16" s="315" t="s">
        <v>660</v>
      </c>
      <c r="B16" s="315" t="s">
        <v>210</v>
      </c>
      <c r="C16" s="8" t="s">
        <v>137</v>
      </c>
      <c r="D16" s="6"/>
      <c r="E16" s="6"/>
      <c r="F16" s="6"/>
      <c r="G16" s="6"/>
      <c r="H16" s="134">
        <f>H17+H18</f>
        <v>3806.28</v>
      </c>
      <c r="I16" s="134">
        <f t="shared" ref="I16:S16" si="7">I17+I18</f>
        <v>3806.28</v>
      </c>
      <c r="J16" s="134">
        <f t="shared" si="7"/>
        <v>537.47</v>
      </c>
      <c r="K16" s="134">
        <f t="shared" si="7"/>
        <v>537.47</v>
      </c>
      <c r="L16" s="134">
        <f t="shared" si="7"/>
        <v>1798.62</v>
      </c>
      <c r="M16" s="134">
        <f t="shared" si="7"/>
        <v>1798.62</v>
      </c>
      <c r="N16" s="134">
        <f t="shared" si="7"/>
        <v>2971.2</v>
      </c>
      <c r="O16" s="134">
        <f t="shared" si="7"/>
        <v>2971.2</v>
      </c>
      <c r="P16" s="134">
        <f t="shared" si="7"/>
        <v>4424.59</v>
      </c>
      <c r="Q16" s="134">
        <f t="shared" si="7"/>
        <v>4381.3500000000004</v>
      </c>
      <c r="R16" s="134">
        <f t="shared" si="7"/>
        <v>4424.59</v>
      </c>
      <c r="S16" s="134">
        <f t="shared" si="7"/>
        <v>4424.59</v>
      </c>
      <c r="T16" s="48"/>
      <c r="U16" s="135"/>
    </row>
    <row r="17" spans="1:21" ht="47.25" x14ac:dyDescent="0.2">
      <c r="A17" s="315"/>
      <c r="B17" s="315"/>
      <c r="C17" s="8" t="s">
        <v>164</v>
      </c>
      <c r="D17" s="6" t="s">
        <v>114</v>
      </c>
      <c r="E17" s="6" t="s">
        <v>195</v>
      </c>
      <c r="F17" s="6" t="s">
        <v>211</v>
      </c>
      <c r="G17" s="6" t="s">
        <v>145</v>
      </c>
      <c r="H17" s="134">
        <v>3806.28</v>
      </c>
      <c r="I17" s="134">
        <v>3806.28</v>
      </c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48"/>
      <c r="U17" s="135"/>
    </row>
    <row r="18" spans="1:21" ht="47.25" x14ac:dyDescent="0.2">
      <c r="A18" s="315"/>
      <c r="B18" s="315"/>
      <c r="C18" s="8" t="s">
        <v>277</v>
      </c>
      <c r="D18" s="6" t="s">
        <v>459</v>
      </c>
      <c r="E18" s="6" t="s">
        <v>195</v>
      </c>
      <c r="F18" s="6" t="s">
        <v>661</v>
      </c>
      <c r="G18" s="6" t="s">
        <v>145</v>
      </c>
      <c r="H18" s="134"/>
      <c r="I18" s="134"/>
      <c r="J18" s="134">
        <v>537.47</v>
      </c>
      <c r="K18" s="134">
        <v>537.47</v>
      </c>
      <c r="L18" s="134">
        <v>1798.62</v>
      </c>
      <c r="M18" s="134">
        <v>1798.62</v>
      </c>
      <c r="N18" s="134">
        <v>2971.2</v>
      </c>
      <c r="O18" s="134">
        <v>2971.2</v>
      </c>
      <c r="P18" s="134">
        <v>4424.59</v>
      </c>
      <c r="Q18" s="134">
        <v>4381.3500000000004</v>
      </c>
      <c r="R18" s="134">
        <v>4424.59</v>
      </c>
      <c r="S18" s="134">
        <v>4424.59</v>
      </c>
      <c r="T18" s="48"/>
      <c r="U18" s="135"/>
    </row>
    <row r="19" spans="1:21" ht="31.5" x14ac:dyDescent="0.2">
      <c r="A19" s="315" t="s">
        <v>662</v>
      </c>
      <c r="B19" s="315" t="s">
        <v>663</v>
      </c>
      <c r="C19" s="8" t="s">
        <v>137</v>
      </c>
      <c r="D19" s="6"/>
      <c r="E19" s="6"/>
      <c r="F19" s="6"/>
      <c r="G19" s="6"/>
      <c r="H19" s="134">
        <f>H20+H21</f>
        <v>9995.9699999999993</v>
      </c>
      <c r="I19" s="134">
        <f t="shared" ref="I19:S19" si="8">I20+I21</f>
        <v>9995.9699999999993</v>
      </c>
      <c r="J19" s="134">
        <f t="shared" si="8"/>
        <v>2895.36</v>
      </c>
      <c r="K19" s="134">
        <f t="shared" si="8"/>
        <v>2895.36</v>
      </c>
      <c r="L19" s="134">
        <f t="shared" si="8"/>
        <v>4794.99</v>
      </c>
      <c r="M19" s="134">
        <f t="shared" si="8"/>
        <v>4794.99</v>
      </c>
      <c r="N19" s="134">
        <f t="shared" si="8"/>
        <v>6362.6</v>
      </c>
      <c r="O19" s="134">
        <f t="shared" si="8"/>
        <v>6362.6</v>
      </c>
      <c r="P19" s="134">
        <f t="shared" si="8"/>
        <v>10586.56</v>
      </c>
      <c r="Q19" s="134">
        <f t="shared" si="8"/>
        <v>10586.56</v>
      </c>
      <c r="R19" s="134">
        <f t="shared" si="8"/>
        <v>8536.56</v>
      </c>
      <c r="S19" s="134">
        <f t="shared" si="8"/>
        <v>8536.56</v>
      </c>
      <c r="T19" s="48"/>
      <c r="U19" s="135"/>
    </row>
    <row r="20" spans="1:21" ht="47.25" x14ac:dyDescent="0.2">
      <c r="A20" s="315"/>
      <c r="B20" s="315"/>
      <c r="C20" s="8" t="s">
        <v>164</v>
      </c>
      <c r="D20" s="6" t="s">
        <v>114</v>
      </c>
      <c r="E20" s="6" t="s">
        <v>195</v>
      </c>
      <c r="F20" s="6" t="s">
        <v>212</v>
      </c>
      <c r="G20" s="6" t="s">
        <v>145</v>
      </c>
      <c r="H20" s="134">
        <v>9995.9699999999993</v>
      </c>
      <c r="I20" s="134">
        <v>9995.9699999999993</v>
      </c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48"/>
      <c r="U20" s="135"/>
    </row>
    <row r="21" spans="1:21" ht="47.25" x14ac:dyDescent="0.2">
      <c r="A21" s="315"/>
      <c r="B21" s="315"/>
      <c r="C21" s="8" t="s">
        <v>277</v>
      </c>
      <c r="D21" s="6" t="s">
        <v>459</v>
      </c>
      <c r="E21" s="6" t="s">
        <v>195</v>
      </c>
      <c r="F21" s="6" t="s">
        <v>664</v>
      </c>
      <c r="G21" s="6" t="s">
        <v>145</v>
      </c>
      <c r="H21" s="134"/>
      <c r="I21" s="134"/>
      <c r="J21" s="134">
        <v>2895.36</v>
      </c>
      <c r="K21" s="134">
        <v>2895.36</v>
      </c>
      <c r="L21" s="134">
        <v>4794.99</v>
      </c>
      <c r="M21" s="134">
        <v>4794.99</v>
      </c>
      <c r="N21" s="134">
        <v>6362.6</v>
      </c>
      <c r="O21" s="134">
        <v>6362.6</v>
      </c>
      <c r="P21" s="134">
        <v>10586.56</v>
      </c>
      <c r="Q21" s="134">
        <v>10586.56</v>
      </c>
      <c r="R21" s="134">
        <v>8536.56</v>
      </c>
      <c r="S21" s="134">
        <v>8536.56</v>
      </c>
      <c r="T21" s="48"/>
      <c r="U21" s="135"/>
    </row>
    <row r="22" spans="1:21" ht="31.5" x14ac:dyDescent="0.2">
      <c r="A22" s="315" t="s">
        <v>665</v>
      </c>
      <c r="B22" s="315" t="s">
        <v>666</v>
      </c>
      <c r="C22" s="8" t="s">
        <v>137</v>
      </c>
      <c r="D22" s="6"/>
      <c r="E22" s="6"/>
      <c r="F22" s="6"/>
      <c r="G22" s="6"/>
      <c r="H22" s="134">
        <f>H23+H24</f>
        <v>3601.97</v>
      </c>
      <c r="I22" s="134">
        <f t="shared" ref="I22:S22" si="9">I23+I24</f>
        <v>3601.97</v>
      </c>
      <c r="J22" s="134">
        <f t="shared" si="9"/>
        <v>283.11</v>
      </c>
      <c r="K22" s="134">
        <f t="shared" si="9"/>
        <v>283.11</v>
      </c>
      <c r="L22" s="134">
        <f t="shared" si="9"/>
        <v>1349.85</v>
      </c>
      <c r="M22" s="134">
        <f t="shared" si="9"/>
        <v>1349.85</v>
      </c>
      <c r="N22" s="134">
        <f t="shared" si="9"/>
        <v>2619.92</v>
      </c>
      <c r="O22" s="134">
        <f t="shared" si="9"/>
        <v>2619.92</v>
      </c>
      <c r="P22" s="134">
        <f t="shared" si="9"/>
        <v>4789.62</v>
      </c>
      <c r="Q22" s="134">
        <f t="shared" si="9"/>
        <v>4617.7700000000004</v>
      </c>
      <c r="R22" s="134">
        <f t="shared" si="9"/>
        <v>5072.09</v>
      </c>
      <c r="S22" s="134">
        <f t="shared" si="9"/>
        <v>5072.09</v>
      </c>
      <c r="T22" s="48"/>
      <c r="U22" s="135"/>
    </row>
    <row r="23" spans="1:21" ht="47.25" x14ac:dyDescent="0.2">
      <c r="A23" s="315"/>
      <c r="B23" s="315"/>
      <c r="C23" s="8" t="s">
        <v>164</v>
      </c>
      <c r="D23" s="6" t="s">
        <v>114</v>
      </c>
      <c r="E23" s="6" t="s">
        <v>195</v>
      </c>
      <c r="F23" s="6" t="s">
        <v>213</v>
      </c>
      <c r="G23" s="6" t="s">
        <v>145</v>
      </c>
      <c r="H23" s="134">
        <v>3601.97</v>
      </c>
      <c r="I23" s="134">
        <v>3601.97</v>
      </c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48"/>
      <c r="U23" s="135"/>
    </row>
    <row r="24" spans="1:21" ht="47.25" x14ac:dyDescent="0.2">
      <c r="A24" s="315"/>
      <c r="B24" s="315"/>
      <c r="C24" s="8" t="s">
        <v>277</v>
      </c>
      <c r="D24" s="6" t="s">
        <v>459</v>
      </c>
      <c r="E24" s="6" t="s">
        <v>195</v>
      </c>
      <c r="F24" s="6" t="s">
        <v>667</v>
      </c>
      <c r="G24" s="6" t="s">
        <v>145</v>
      </c>
      <c r="H24" s="134"/>
      <c r="I24" s="134"/>
      <c r="J24" s="134">
        <v>283.11</v>
      </c>
      <c r="K24" s="134">
        <v>283.11</v>
      </c>
      <c r="L24" s="134">
        <v>1349.85</v>
      </c>
      <c r="M24" s="134">
        <v>1349.85</v>
      </c>
      <c r="N24" s="134">
        <v>2619.92</v>
      </c>
      <c r="O24" s="134">
        <v>2619.92</v>
      </c>
      <c r="P24" s="134">
        <v>4789.62</v>
      </c>
      <c r="Q24" s="134">
        <v>4617.7700000000004</v>
      </c>
      <c r="R24" s="134">
        <v>5072.09</v>
      </c>
      <c r="S24" s="134">
        <v>5072.09</v>
      </c>
      <c r="T24" s="48"/>
      <c r="U24" s="135"/>
    </row>
    <row r="25" spans="1:21" ht="31.5" x14ac:dyDescent="0.2">
      <c r="A25" s="315" t="s">
        <v>668</v>
      </c>
      <c r="B25" s="315" t="s">
        <v>214</v>
      </c>
      <c r="C25" s="8" t="s">
        <v>137</v>
      </c>
      <c r="D25" s="6"/>
      <c r="E25" s="6"/>
      <c r="F25" s="6"/>
      <c r="G25" s="6"/>
      <c r="H25" s="134">
        <f>H26+H27</f>
        <v>679.1</v>
      </c>
      <c r="I25" s="134">
        <f t="shared" ref="I25:S25" si="10">I26+I27</f>
        <v>679.1</v>
      </c>
      <c r="J25" s="134">
        <f t="shared" si="10"/>
        <v>56.81</v>
      </c>
      <c r="K25" s="134">
        <f t="shared" si="10"/>
        <v>56.81</v>
      </c>
      <c r="L25" s="134">
        <f t="shared" si="10"/>
        <v>434.12</v>
      </c>
      <c r="M25" s="134">
        <f t="shared" si="10"/>
        <v>434.12</v>
      </c>
      <c r="N25" s="134">
        <f t="shared" si="10"/>
        <v>626.79</v>
      </c>
      <c r="O25" s="134">
        <f t="shared" si="10"/>
        <v>626.79</v>
      </c>
      <c r="P25" s="134">
        <f t="shared" si="10"/>
        <v>1561.98</v>
      </c>
      <c r="Q25" s="134">
        <f t="shared" si="10"/>
        <v>1503.95</v>
      </c>
      <c r="R25" s="134">
        <f t="shared" si="10"/>
        <v>1561.98</v>
      </c>
      <c r="S25" s="134">
        <f t="shared" si="10"/>
        <v>1561.98</v>
      </c>
      <c r="T25" s="48"/>
      <c r="U25" s="135"/>
    </row>
    <row r="26" spans="1:21" ht="47.25" x14ac:dyDescent="0.2">
      <c r="A26" s="315"/>
      <c r="B26" s="315"/>
      <c r="C26" s="8" t="s">
        <v>164</v>
      </c>
      <c r="D26" s="6" t="s">
        <v>114</v>
      </c>
      <c r="E26" s="6" t="s">
        <v>195</v>
      </c>
      <c r="F26" s="6" t="s">
        <v>215</v>
      </c>
      <c r="G26" s="6" t="s">
        <v>145</v>
      </c>
      <c r="H26" s="134">
        <v>679.1</v>
      </c>
      <c r="I26" s="134">
        <v>679.1</v>
      </c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48"/>
      <c r="U26" s="135"/>
    </row>
    <row r="27" spans="1:21" ht="31.5" x14ac:dyDescent="0.2">
      <c r="A27" s="315"/>
      <c r="B27" s="315"/>
      <c r="C27" s="8" t="s">
        <v>17</v>
      </c>
      <c r="D27" s="6" t="s">
        <v>459</v>
      </c>
      <c r="E27" s="6" t="s">
        <v>195</v>
      </c>
      <c r="F27" s="6" t="s">
        <v>669</v>
      </c>
      <c r="G27" s="6" t="s">
        <v>145</v>
      </c>
      <c r="H27" s="134"/>
      <c r="I27" s="134"/>
      <c r="J27" s="134">
        <v>56.81</v>
      </c>
      <c r="K27" s="134">
        <v>56.81</v>
      </c>
      <c r="L27" s="134">
        <v>434.12</v>
      </c>
      <c r="M27" s="134">
        <v>434.12</v>
      </c>
      <c r="N27" s="134">
        <v>626.79</v>
      </c>
      <c r="O27" s="134">
        <v>626.79</v>
      </c>
      <c r="P27" s="134">
        <v>1561.98</v>
      </c>
      <c r="Q27" s="134">
        <v>1503.95</v>
      </c>
      <c r="R27" s="134">
        <v>1561.98</v>
      </c>
      <c r="S27" s="134">
        <v>1561.98</v>
      </c>
      <c r="T27" s="48"/>
      <c r="U27" s="135"/>
    </row>
    <row r="28" spans="1:21" ht="31.5" x14ac:dyDescent="0.2">
      <c r="A28" s="315" t="s">
        <v>670</v>
      </c>
      <c r="B28" s="315" t="s">
        <v>216</v>
      </c>
      <c r="C28" s="56" t="s">
        <v>137</v>
      </c>
      <c r="D28" s="55"/>
      <c r="E28" s="55"/>
      <c r="F28" s="55"/>
      <c r="G28" s="55"/>
      <c r="H28" s="85">
        <f>H29+H30</f>
        <v>40</v>
      </c>
      <c r="I28" s="85">
        <f t="shared" ref="I28:S28" si="11">I29+I30</f>
        <v>40</v>
      </c>
      <c r="J28" s="85">
        <f t="shared" si="11"/>
        <v>0</v>
      </c>
      <c r="K28" s="85">
        <f t="shared" si="11"/>
        <v>0</v>
      </c>
      <c r="L28" s="85">
        <f t="shared" si="11"/>
        <v>40</v>
      </c>
      <c r="M28" s="85">
        <f t="shared" si="11"/>
        <v>0</v>
      </c>
      <c r="N28" s="85">
        <f t="shared" si="11"/>
        <v>40</v>
      </c>
      <c r="O28" s="85">
        <f t="shared" si="11"/>
        <v>40</v>
      </c>
      <c r="P28" s="85">
        <f t="shared" si="11"/>
        <v>40</v>
      </c>
      <c r="Q28" s="85">
        <f t="shared" si="11"/>
        <v>40</v>
      </c>
      <c r="R28" s="85">
        <f t="shared" si="11"/>
        <v>40</v>
      </c>
      <c r="S28" s="85">
        <f t="shared" si="11"/>
        <v>40</v>
      </c>
      <c r="T28" s="58"/>
      <c r="U28" s="135"/>
    </row>
    <row r="29" spans="1:21" ht="47.25" x14ac:dyDescent="0.2">
      <c r="A29" s="315"/>
      <c r="B29" s="315"/>
      <c r="C29" s="8" t="s">
        <v>164</v>
      </c>
      <c r="D29" s="55" t="s">
        <v>114</v>
      </c>
      <c r="E29" s="55" t="s">
        <v>217</v>
      </c>
      <c r="F29" s="55" t="s">
        <v>218</v>
      </c>
      <c r="G29" s="55" t="s">
        <v>145</v>
      </c>
      <c r="H29" s="134">
        <v>40</v>
      </c>
      <c r="I29" s="134">
        <v>40</v>
      </c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48"/>
      <c r="U29" s="135"/>
    </row>
    <row r="30" spans="1:21" ht="47.25" x14ac:dyDescent="0.2">
      <c r="A30" s="315"/>
      <c r="B30" s="315"/>
      <c r="C30" s="8" t="s">
        <v>277</v>
      </c>
      <c r="D30" s="55" t="s">
        <v>459</v>
      </c>
      <c r="E30" s="55" t="s">
        <v>217</v>
      </c>
      <c r="F30" s="55" t="s">
        <v>671</v>
      </c>
      <c r="G30" s="55" t="s">
        <v>145</v>
      </c>
      <c r="H30" s="134"/>
      <c r="I30" s="134"/>
      <c r="J30" s="134">
        <v>0</v>
      </c>
      <c r="K30" s="134">
        <v>0</v>
      </c>
      <c r="L30" s="134">
        <v>40</v>
      </c>
      <c r="M30" s="134">
        <v>0</v>
      </c>
      <c r="N30" s="134">
        <v>40</v>
      </c>
      <c r="O30" s="134">
        <v>40</v>
      </c>
      <c r="P30" s="134">
        <v>40</v>
      </c>
      <c r="Q30" s="134">
        <v>40</v>
      </c>
      <c r="R30" s="134">
        <v>40</v>
      </c>
      <c r="S30" s="134">
        <v>40</v>
      </c>
      <c r="T30" s="48"/>
      <c r="U30" s="135"/>
    </row>
    <row r="31" spans="1:21" ht="31.5" x14ac:dyDescent="0.2">
      <c r="A31" s="315" t="s">
        <v>672</v>
      </c>
      <c r="B31" s="320" t="s">
        <v>673</v>
      </c>
      <c r="C31" s="8" t="s">
        <v>137</v>
      </c>
      <c r="D31" s="6"/>
      <c r="E31" s="6"/>
      <c r="F31" s="6"/>
      <c r="G31" s="6"/>
      <c r="H31" s="134">
        <f>H32+H33</f>
        <v>4.8</v>
      </c>
      <c r="I31" s="134">
        <f t="shared" ref="I31:S31" si="12">I32+I33</f>
        <v>4.8</v>
      </c>
      <c r="J31" s="134">
        <f t="shared" si="12"/>
        <v>0</v>
      </c>
      <c r="K31" s="134">
        <f t="shared" si="12"/>
        <v>0</v>
      </c>
      <c r="L31" s="134">
        <f t="shared" si="12"/>
        <v>4.8</v>
      </c>
      <c r="M31" s="134">
        <f t="shared" si="12"/>
        <v>4.8</v>
      </c>
      <c r="N31" s="134">
        <f t="shared" si="12"/>
        <v>4.8</v>
      </c>
      <c r="O31" s="134">
        <f t="shared" si="12"/>
        <v>4.8</v>
      </c>
      <c r="P31" s="134">
        <f t="shared" si="12"/>
        <v>4.8</v>
      </c>
      <c r="Q31" s="134">
        <f t="shared" si="12"/>
        <v>4.8</v>
      </c>
      <c r="R31" s="134">
        <f t="shared" si="12"/>
        <v>4.8</v>
      </c>
      <c r="S31" s="134">
        <f t="shared" si="12"/>
        <v>4.8</v>
      </c>
      <c r="T31" s="48"/>
      <c r="U31" s="135"/>
    </row>
    <row r="32" spans="1:21" ht="47.25" x14ac:dyDescent="0.2">
      <c r="A32" s="315"/>
      <c r="B32" s="320"/>
      <c r="C32" s="8" t="s">
        <v>164</v>
      </c>
      <c r="D32" s="6" t="s">
        <v>114</v>
      </c>
      <c r="E32" s="6" t="s">
        <v>217</v>
      </c>
      <c r="F32" s="6" t="s">
        <v>219</v>
      </c>
      <c r="G32" s="6" t="s">
        <v>145</v>
      </c>
      <c r="H32" s="134">
        <v>4.8</v>
      </c>
      <c r="I32" s="134">
        <v>4.8</v>
      </c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48"/>
      <c r="U32" s="135"/>
    </row>
    <row r="33" spans="1:21" ht="47.25" x14ac:dyDescent="0.2">
      <c r="A33" s="315"/>
      <c r="B33" s="320"/>
      <c r="C33" s="8" t="s">
        <v>277</v>
      </c>
      <c r="D33" s="6" t="s">
        <v>459</v>
      </c>
      <c r="E33" s="6" t="s">
        <v>217</v>
      </c>
      <c r="F33" s="6" t="s">
        <v>674</v>
      </c>
      <c r="G33" s="6" t="s">
        <v>145</v>
      </c>
      <c r="H33" s="134"/>
      <c r="I33" s="134"/>
      <c r="J33" s="134">
        <v>0</v>
      </c>
      <c r="K33" s="134">
        <v>0</v>
      </c>
      <c r="L33" s="134">
        <v>4.8</v>
      </c>
      <c r="M33" s="134">
        <v>4.8</v>
      </c>
      <c r="N33" s="134">
        <v>4.8</v>
      </c>
      <c r="O33" s="134">
        <v>4.8</v>
      </c>
      <c r="P33" s="134">
        <v>4.8</v>
      </c>
      <c r="Q33" s="134">
        <v>4.8</v>
      </c>
      <c r="R33" s="134">
        <v>4.8</v>
      </c>
      <c r="S33" s="134">
        <v>4.8</v>
      </c>
      <c r="T33" s="48"/>
      <c r="U33" s="135"/>
    </row>
    <row r="34" spans="1:21" ht="31.5" x14ac:dyDescent="0.2">
      <c r="A34" s="321" t="s">
        <v>675</v>
      </c>
      <c r="B34" s="321" t="s">
        <v>676</v>
      </c>
      <c r="C34" s="56" t="s">
        <v>137</v>
      </c>
      <c r="D34" s="55" t="s">
        <v>459</v>
      </c>
      <c r="E34" s="55" t="s">
        <v>169</v>
      </c>
      <c r="F34" s="70" t="s">
        <v>677</v>
      </c>
      <c r="G34" s="55" t="s">
        <v>145</v>
      </c>
      <c r="H34" s="85">
        <f>H35</f>
        <v>380.54</v>
      </c>
      <c r="I34" s="85">
        <f t="shared" ref="I34:S34" si="13">I35</f>
        <v>380.54</v>
      </c>
      <c r="J34" s="85">
        <f t="shared" si="13"/>
        <v>0</v>
      </c>
      <c r="K34" s="85">
        <f t="shared" si="13"/>
        <v>0</v>
      </c>
      <c r="L34" s="85">
        <f t="shared" si="13"/>
        <v>0</v>
      </c>
      <c r="M34" s="85">
        <f t="shared" si="13"/>
        <v>0</v>
      </c>
      <c r="N34" s="85">
        <f t="shared" si="13"/>
        <v>95.17</v>
      </c>
      <c r="O34" s="85">
        <f t="shared" si="13"/>
        <v>95.17</v>
      </c>
      <c r="P34" s="85">
        <f t="shared" si="13"/>
        <v>705.4</v>
      </c>
      <c r="Q34" s="85">
        <f t="shared" si="13"/>
        <v>299.79000000000002</v>
      </c>
      <c r="R34" s="85">
        <f t="shared" si="13"/>
        <v>705.4</v>
      </c>
      <c r="S34" s="85">
        <f t="shared" si="13"/>
        <v>705.4</v>
      </c>
      <c r="T34" s="58"/>
      <c r="U34" s="135"/>
    </row>
    <row r="35" spans="1:21" ht="47.25" x14ac:dyDescent="0.2">
      <c r="A35" s="321"/>
      <c r="B35" s="321"/>
      <c r="C35" s="56" t="s">
        <v>277</v>
      </c>
      <c r="D35" s="55" t="s">
        <v>459</v>
      </c>
      <c r="E35" s="55" t="s">
        <v>169</v>
      </c>
      <c r="F35" s="70" t="s">
        <v>677</v>
      </c>
      <c r="G35" s="55" t="s">
        <v>145</v>
      </c>
      <c r="H35" s="85">
        <v>380.54</v>
      </c>
      <c r="I35" s="85">
        <v>380.54</v>
      </c>
      <c r="J35" s="85">
        <v>0</v>
      </c>
      <c r="K35" s="85">
        <v>0</v>
      </c>
      <c r="L35" s="85">
        <v>0</v>
      </c>
      <c r="M35" s="85">
        <v>0</v>
      </c>
      <c r="N35" s="85">
        <v>95.17</v>
      </c>
      <c r="O35" s="85">
        <v>95.17</v>
      </c>
      <c r="P35" s="85">
        <v>705.4</v>
      </c>
      <c r="Q35" s="85">
        <v>299.79000000000002</v>
      </c>
      <c r="R35" s="85">
        <v>705.4</v>
      </c>
      <c r="S35" s="85">
        <v>705.4</v>
      </c>
      <c r="T35" s="58"/>
    </row>
    <row r="36" spans="1:21" s="10" customFormat="1" ht="31.5" x14ac:dyDescent="0.2">
      <c r="A36" s="320" t="s">
        <v>678</v>
      </c>
      <c r="B36" s="320" t="s">
        <v>460</v>
      </c>
      <c r="C36" s="8" t="s">
        <v>137</v>
      </c>
      <c r="D36" s="6" t="s">
        <v>114</v>
      </c>
      <c r="E36" s="6" t="s">
        <v>180</v>
      </c>
      <c r="F36" s="6" t="s">
        <v>461</v>
      </c>
      <c r="G36" s="6" t="s">
        <v>197</v>
      </c>
      <c r="H36" s="134">
        <f>H37</f>
        <v>112.3</v>
      </c>
      <c r="I36" s="134">
        <f t="shared" ref="I36" si="14">I37</f>
        <v>112.3</v>
      </c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48"/>
    </row>
    <row r="37" spans="1:21" ht="47.25" x14ac:dyDescent="0.2">
      <c r="A37" s="320"/>
      <c r="B37" s="320"/>
      <c r="C37" s="8" t="s">
        <v>164</v>
      </c>
      <c r="D37" s="6" t="s">
        <v>114</v>
      </c>
      <c r="E37" s="6" t="s">
        <v>180</v>
      </c>
      <c r="F37" s="6" t="s">
        <v>461</v>
      </c>
      <c r="G37" s="6" t="s">
        <v>197</v>
      </c>
      <c r="H37" s="134">
        <v>112.3</v>
      </c>
      <c r="I37" s="134">
        <v>112.3</v>
      </c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48"/>
    </row>
    <row r="38" spans="1:21" ht="31.5" x14ac:dyDescent="0.2">
      <c r="A38" s="320" t="s">
        <v>679</v>
      </c>
      <c r="B38" s="320" t="s">
        <v>462</v>
      </c>
      <c r="C38" s="8" t="s">
        <v>137</v>
      </c>
      <c r="D38" s="6" t="s">
        <v>114</v>
      </c>
      <c r="E38" s="6" t="s">
        <v>195</v>
      </c>
      <c r="F38" s="6" t="s">
        <v>463</v>
      </c>
      <c r="G38" s="6" t="s">
        <v>145</v>
      </c>
      <c r="H38" s="134">
        <f>H39</f>
        <v>97.92</v>
      </c>
      <c r="I38" s="134">
        <f t="shared" ref="I38" si="15">I39</f>
        <v>97.92</v>
      </c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48"/>
    </row>
    <row r="39" spans="1:21" ht="47.25" x14ac:dyDescent="0.2">
      <c r="A39" s="320"/>
      <c r="B39" s="320"/>
      <c r="C39" s="8" t="s">
        <v>164</v>
      </c>
      <c r="D39" s="6" t="s">
        <v>114</v>
      </c>
      <c r="E39" s="6" t="s">
        <v>195</v>
      </c>
      <c r="F39" s="6" t="s">
        <v>463</v>
      </c>
      <c r="G39" s="6" t="s">
        <v>145</v>
      </c>
      <c r="H39" s="134">
        <v>97.92</v>
      </c>
      <c r="I39" s="134">
        <v>97.92</v>
      </c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48"/>
    </row>
    <row r="40" spans="1:21" ht="31.5" x14ac:dyDescent="0.2">
      <c r="A40" s="320" t="s">
        <v>115</v>
      </c>
      <c r="B40" s="320" t="s">
        <v>845</v>
      </c>
      <c r="C40" s="8" t="s">
        <v>137</v>
      </c>
      <c r="D40" s="6" t="s">
        <v>220</v>
      </c>
      <c r="E40" s="6" t="s">
        <v>846</v>
      </c>
      <c r="F40" s="6" t="s">
        <v>847</v>
      </c>
      <c r="G40" s="6" t="s">
        <v>145</v>
      </c>
      <c r="H40" s="134">
        <f t="shared" ref="H40:I41" si="16">H42</f>
        <v>0</v>
      </c>
      <c r="I40" s="134">
        <f t="shared" si="16"/>
        <v>0</v>
      </c>
      <c r="J40" s="134"/>
      <c r="K40" s="134"/>
      <c r="L40" s="134"/>
      <c r="M40" s="134"/>
      <c r="N40" s="134"/>
      <c r="O40" s="134"/>
      <c r="P40" s="134"/>
      <c r="Q40" s="134"/>
      <c r="R40" s="134">
        <f t="shared" ref="R40:S41" si="17">R42</f>
        <v>0</v>
      </c>
      <c r="S40" s="134">
        <f t="shared" si="17"/>
        <v>0</v>
      </c>
      <c r="T40" s="48"/>
    </row>
    <row r="41" spans="1:21" ht="31.5" x14ac:dyDescent="0.2">
      <c r="A41" s="320"/>
      <c r="B41" s="320"/>
      <c r="C41" s="8" t="s">
        <v>17</v>
      </c>
      <c r="D41" s="6" t="s">
        <v>220</v>
      </c>
      <c r="E41" s="6" t="s">
        <v>846</v>
      </c>
      <c r="F41" s="6" t="s">
        <v>847</v>
      </c>
      <c r="G41" s="6" t="s">
        <v>145</v>
      </c>
      <c r="H41" s="134">
        <f t="shared" si="16"/>
        <v>0</v>
      </c>
      <c r="I41" s="134">
        <f t="shared" si="16"/>
        <v>0</v>
      </c>
      <c r="J41" s="134"/>
      <c r="K41" s="134"/>
      <c r="L41" s="134"/>
      <c r="M41" s="134"/>
      <c r="N41" s="134"/>
      <c r="O41" s="134"/>
      <c r="P41" s="134"/>
      <c r="Q41" s="134"/>
      <c r="R41" s="134">
        <f t="shared" si="17"/>
        <v>0</v>
      </c>
      <c r="S41" s="134">
        <f t="shared" si="17"/>
        <v>0</v>
      </c>
      <c r="T41" s="48"/>
    </row>
    <row r="42" spans="1:21" ht="31.5" x14ac:dyDescent="0.2">
      <c r="A42" s="320" t="s">
        <v>848</v>
      </c>
      <c r="B42" s="320" t="s">
        <v>849</v>
      </c>
      <c r="C42" s="8" t="s">
        <v>137</v>
      </c>
      <c r="D42" s="6" t="s">
        <v>220</v>
      </c>
      <c r="E42" s="6" t="s">
        <v>846</v>
      </c>
      <c r="F42" s="6" t="s">
        <v>847</v>
      </c>
      <c r="G42" s="6" t="s">
        <v>145</v>
      </c>
      <c r="H42" s="134">
        <v>0</v>
      </c>
      <c r="I42" s="134">
        <v>0</v>
      </c>
      <c r="J42" s="134"/>
      <c r="K42" s="134"/>
      <c r="L42" s="134"/>
      <c r="M42" s="134"/>
      <c r="N42" s="134"/>
      <c r="O42" s="134"/>
      <c r="P42" s="134"/>
      <c r="Q42" s="134"/>
      <c r="R42" s="134">
        <v>0</v>
      </c>
      <c r="S42" s="134">
        <v>0</v>
      </c>
      <c r="T42" s="48"/>
    </row>
    <row r="43" spans="1:21" ht="31.5" x14ac:dyDescent="0.2">
      <c r="A43" s="320"/>
      <c r="B43" s="320"/>
      <c r="C43" s="8" t="s">
        <v>17</v>
      </c>
      <c r="D43" s="6" t="s">
        <v>220</v>
      </c>
      <c r="E43" s="6" t="s">
        <v>846</v>
      </c>
      <c r="F43" s="6" t="s">
        <v>847</v>
      </c>
      <c r="G43" s="6" t="s">
        <v>145</v>
      </c>
      <c r="H43" s="134">
        <f t="shared" ref="H43:I43" si="18">H42</f>
        <v>0</v>
      </c>
      <c r="I43" s="134">
        <f t="shared" si="18"/>
        <v>0</v>
      </c>
      <c r="J43" s="134"/>
      <c r="K43" s="134"/>
      <c r="L43" s="134"/>
      <c r="M43" s="134"/>
      <c r="N43" s="134"/>
      <c r="O43" s="134"/>
      <c r="P43" s="134"/>
      <c r="Q43" s="134"/>
      <c r="R43" s="134">
        <f t="shared" ref="R43:S43" si="19">R42</f>
        <v>0</v>
      </c>
      <c r="S43" s="134">
        <f t="shared" si="19"/>
        <v>0</v>
      </c>
      <c r="T43" s="48"/>
    </row>
    <row r="44" spans="1:21" ht="31.5" x14ac:dyDescent="0.2">
      <c r="A44" s="321" t="s">
        <v>680</v>
      </c>
      <c r="B44" s="321" t="s">
        <v>681</v>
      </c>
      <c r="C44" s="56" t="s">
        <v>137</v>
      </c>
      <c r="D44" s="55" t="s">
        <v>659</v>
      </c>
      <c r="E44" s="55" t="s">
        <v>682</v>
      </c>
      <c r="F44" s="55" t="s">
        <v>683</v>
      </c>
      <c r="G44" s="55" t="s">
        <v>145</v>
      </c>
      <c r="H44" s="85"/>
      <c r="I44" s="85"/>
      <c r="J44" s="85">
        <f t="shared" ref="J44:S48" si="20">J45</f>
        <v>64.599999999999994</v>
      </c>
      <c r="K44" s="85">
        <f t="shared" si="20"/>
        <v>0</v>
      </c>
      <c r="L44" s="85">
        <f t="shared" si="20"/>
        <v>64.599999999999994</v>
      </c>
      <c r="M44" s="85">
        <f t="shared" si="20"/>
        <v>0</v>
      </c>
      <c r="N44" s="85">
        <f t="shared" si="20"/>
        <v>0</v>
      </c>
      <c r="O44" s="85">
        <f t="shared" si="20"/>
        <v>0</v>
      </c>
      <c r="P44" s="85">
        <f t="shared" si="20"/>
        <v>64.599999999999994</v>
      </c>
      <c r="Q44" s="85">
        <f t="shared" si="20"/>
        <v>64.599999999999994</v>
      </c>
      <c r="R44" s="85">
        <f t="shared" si="20"/>
        <v>0</v>
      </c>
      <c r="S44" s="85">
        <f t="shared" si="20"/>
        <v>0</v>
      </c>
      <c r="T44" s="58"/>
    </row>
    <row r="45" spans="1:21" ht="94.5" x14ac:dyDescent="0.2">
      <c r="A45" s="321"/>
      <c r="B45" s="321"/>
      <c r="C45" s="8" t="s">
        <v>658</v>
      </c>
      <c r="D45" s="6" t="s">
        <v>659</v>
      </c>
      <c r="E45" s="6" t="s">
        <v>682</v>
      </c>
      <c r="F45" s="6" t="s">
        <v>683</v>
      </c>
      <c r="G45" s="6" t="s">
        <v>145</v>
      </c>
      <c r="H45" s="134"/>
      <c r="I45" s="134"/>
      <c r="J45" s="134">
        <v>64.599999999999994</v>
      </c>
      <c r="K45" s="134">
        <v>0</v>
      </c>
      <c r="L45" s="134">
        <v>64.599999999999994</v>
      </c>
      <c r="M45" s="134">
        <v>0</v>
      </c>
      <c r="N45" s="134">
        <v>0</v>
      </c>
      <c r="O45" s="134">
        <v>0</v>
      </c>
      <c r="P45" s="134">
        <v>64.599999999999994</v>
      </c>
      <c r="Q45" s="134">
        <v>64.599999999999994</v>
      </c>
      <c r="R45" s="134">
        <v>0</v>
      </c>
      <c r="S45" s="134">
        <v>0</v>
      </c>
      <c r="T45" s="48"/>
    </row>
    <row r="46" spans="1:21" ht="31.5" x14ac:dyDescent="0.2">
      <c r="A46" s="321" t="s">
        <v>684</v>
      </c>
      <c r="B46" s="321" t="s">
        <v>685</v>
      </c>
      <c r="C46" s="8" t="s">
        <v>137</v>
      </c>
      <c r="D46" s="6" t="s">
        <v>659</v>
      </c>
      <c r="E46" s="6" t="s">
        <v>682</v>
      </c>
      <c r="F46" s="6" t="s">
        <v>686</v>
      </c>
      <c r="G46" s="6" t="s">
        <v>145</v>
      </c>
      <c r="H46" s="134"/>
      <c r="I46" s="134"/>
      <c r="J46" s="134">
        <f t="shared" si="20"/>
        <v>3.23</v>
      </c>
      <c r="K46" s="134">
        <f t="shared" si="20"/>
        <v>0</v>
      </c>
      <c r="L46" s="134">
        <f t="shared" si="20"/>
        <v>3.23</v>
      </c>
      <c r="M46" s="134">
        <f t="shared" si="20"/>
        <v>0</v>
      </c>
      <c r="N46" s="134">
        <f t="shared" si="20"/>
        <v>0</v>
      </c>
      <c r="O46" s="134">
        <f t="shared" si="20"/>
        <v>0</v>
      </c>
      <c r="P46" s="134">
        <f t="shared" si="20"/>
        <v>3.23</v>
      </c>
      <c r="Q46" s="134">
        <f t="shared" si="20"/>
        <v>3.23</v>
      </c>
      <c r="R46" s="134">
        <f t="shared" si="20"/>
        <v>0</v>
      </c>
      <c r="S46" s="134">
        <f t="shared" si="20"/>
        <v>0</v>
      </c>
      <c r="T46" s="48"/>
    </row>
    <row r="47" spans="1:21" ht="94.5" x14ac:dyDescent="0.2">
      <c r="A47" s="321"/>
      <c r="B47" s="321"/>
      <c r="C47" s="8" t="s">
        <v>658</v>
      </c>
      <c r="D47" s="6" t="s">
        <v>659</v>
      </c>
      <c r="E47" s="6" t="s">
        <v>682</v>
      </c>
      <c r="F47" s="6" t="s">
        <v>686</v>
      </c>
      <c r="G47" s="6" t="s">
        <v>145</v>
      </c>
      <c r="H47" s="134"/>
      <c r="I47" s="134"/>
      <c r="J47" s="134">
        <v>3.23</v>
      </c>
      <c r="K47" s="134">
        <v>0</v>
      </c>
      <c r="L47" s="134">
        <v>3.23</v>
      </c>
      <c r="M47" s="134">
        <v>0</v>
      </c>
      <c r="N47" s="134">
        <v>0</v>
      </c>
      <c r="O47" s="134">
        <v>0</v>
      </c>
      <c r="P47" s="134">
        <v>3.23</v>
      </c>
      <c r="Q47" s="134">
        <v>3.23</v>
      </c>
      <c r="R47" s="134">
        <v>0</v>
      </c>
      <c r="S47" s="134">
        <v>0</v>
      </c>
      <c r="T47" s="48"/>
    </row>
    <row r="48" spans="1:21" ht="31.5" x14ac:dyDescent="0.2">
      <c r="A48" s="321" t="s">
        <v>850</v>
      </c>
      <c r="B48" s="321" t="s">
        <v>851</v>
      </c>
      <c r="C48" s="8" t="s">
        <v>137</v>
      </c>
      <c r="D48" s="6" t="s">
        <v>459</v>
      </c>
      <c r="E48" s="6" t="s">
        <v>195</v>
      </c>
      <c r="F48" s="6" t="s">
        <v>852</v>
      </c>
      <c r="G48" s="6" t="s">
        <v>145</v>
      </c>
      <c r="H48" s="134"/>
      <c r="I48" s="134"/>
      <c r="J48" s="134">
        <f t="shared" si="20"/>
        <v>0</v>
      </c>
      <c r="K48" s="134">
        <f t="shared" si="20"/>
        <v>0</v>
      </c>
      <c r="L48" s="134">
        <f t="shared" si="20"/>
        <v>0</v>
      </c>
      <c r="M48" s="134">
        <f t="shared" si="20"/>
        <v>0</v>
      </c>
      <c r="N48" s="134">
        <f t="shared" si="20"/>
        <v>0</v>
      </c>
      <c r="O48" s="134">
        <f t="shared" si="20"/>
        <v>0</v>
      </c>
      <c r="P48" s="134">
        <f t="shared" si="20"/>
        <v>800</v>
      </c>
      <c r="Q48" s="134">
        <f t="shared" si="20"/>
        <v>800</v>
      </c>
      <c r="R48" s="134">
        <f t="shared" si="20"/>
        <v>0</v>
      </c>
      <c r="S48" s="134">
        <f t="shared" si="20"/>
        <v>0</v>
      </c>
      <c r="T48" s="48"/>
    </row>
    <row r="49" spans="1:20" ht="47.25" x14ac:dyDescent="0.2">
      <c r="A49" s="321"/>
      <c r="B49" s="321"/>
      <c r="C49" s="8" t="s">
        <v>277</v>
      </c>
      <c r="D49" s="6" t="s">
        <v>459</v>
      </c>
      <c r="E49" s="6" t="s">
        <v>195</v>
      </c>
      <c r="F49" s="6" t="s">
        <v>852</v>
      </c>
      <c r="G49" s="6" t="s">
        <v>145</v>
      </c>
      <c r="H49" s="134"/>
      <c r="I49" s="134"/>
      <c r="J49" s="134">
        <v>0</v>
      </c>
      <c r="K49" s="134">
        <v>0</v>
      </c>
      <c r="L49" s="134">
        <v>0</v>
      </c>
      <c r="M49" s="134">
        <v>0</v>
      </c>
      <c r="N49" s="134">
        <v>0</v>
      </c>
      <c r="O49" s="134">
        <v>0</v>
      </c>
      <c r="P49" s="134">
        <v>800</v>
      </c>
      <c r="Q49" s="134">
        <v>800</v>
      </c>
      <c r="R49" s="134">
        <v>0</v>
      </c>
      <c r="S49" s="134">
        <v>0</v>
      </c>
      <c r="T49" s="48"/>
    </row>
    <row r="50" spans="1:20" ht="31.5" x14ac:dyDescent="0.2">
      <c r="A50" s="321" t="s">
        <v>853</v>
      </c>
      <c r="B50" s="321" t="s">
        <v>854</v>
      </c>
      <c r="C50" s="56" t="s">
        <v>137</v>
      </c>
      <c r="D50" s="55" t="s">
        <v>276</v>
      </c>
      <c r="E50" s="55" t="s">
        <v>855</v>
      </c>
      <c r="F50" s="55" t="s">
        <v>856</v>
      </c>
      <c r="G50" s="55" t="s">
        <v>197</v>
      </c>
      <c r="H50" s="85"/>
      <c r="I50" s="85"/>
      <c r="J50" s="85">
        <f t="shared" ref="J50:S50" si="21">J51</f>
        <v>0</v>
      </c>
      <c r="K50" s="85">
        <f t="shared" si="21"/>
        <v>0</v>
      </c>
      <c r="L50" s="85">
        <f t="shared" si="21"/>
        <v>0</v>
      </c>
      <c r="M50" s="85">
        <f t="shared" si="21"/>
        <v>0</v>
      </c>
      <c r="N50" s="85">
        <f t="shared" si="21"/>
        <v>0</v>
      </c>
      <c r="O50" s="85">
        <f t="shared" si="21"/>
        <v>0</v>
      </c>
      <c r="P50" s="85">
        <f t="shared" si="21"/>
        <v>468</v>
      </c>
      <c r="Q50" s="85">
        <f t="shared" si="21"/>
        <v>386.73</v>
      </c>
      <c r="R50" s="85">
        <f t="shared" si="21"/>
        <v>0</v>
      </c>
      <c r="S50" s="85">
        <f t="shared" si="21"/>
        <v>0</v>
      </c>
      <c r="T50" s="58"/>
    </row>
    <row r="51" spans="1:20" ht="31.5" x14ac:dyDescent="0.2">
      <c r="A51" s="321"/>
      <c r="B51" s="321"/>
      <c r="C51" s="56" t="s">
        <v>844</v>
      </c>
      <c r="D51" s="55" t="s">
        <v>276</v>
      </c>
      <c r="E51" s="55" t="s">
        <v>855</v>
      </c>
      <c r="F51" s="55" t="s">
        <v>856</v>
      </c>
      <c r="G51" s="55" t="s">
        <v>197</v>
      </c>
      <c r="H51" s="85"/>
      <c r="I51" s="85"/>
      <c r="J51" s="85">
        <v>0</v>
      </c>
      <c r="K51" s="85">
        <v>0</v>
      </c>
      <c r="L51" s="85">
        <v>0</v>
      </c>
      <c r="M51" s="85">
        <v>0</v>
      </c>
      <c r="N51" s="85">
        <v>0</v>
      </c>
      <c r="O51" s="85">
        <v>0</v>
      </c>
      <c r="P51" s="85">
        <v>468</v>
      </c>
      <c r="Q51" s="85">
        <v>386.73</v>
      </c>
      <c r="R51" s="85">
        <v>0</v>
      </c>
      <c r="S51" s="85">
        <v>0</v>
      </c>
      <c r="T51" s="58"/>
    </row>
    <row r="52" spans="1:20" ht="31.5" x14ac:dyDescent="0.2">
      <c r="A52" s="321" t="s">
        <v>769</v>
      </c>
      <c r="B52" s="321" t="s">
        <v>857</v>
      </c>
      <c r="C52" s="56" t="s">
        <v>137</v>
      </c>
      <c r="D52" s="6" t="s">
        <v>459</v>
      </c>
      <c r="E52" s="6" t="s">
        <v>169</v>
      </c>
      <c r="F52" s="6" t="s">
        <v>858</v>
      </c>
      <c r="G52" s="6"/>
      <c r="H52" s="134"/>
      <c r="I52" s="134"/>
      <c r="J52" s="134">
        <v>0</v>
      </c>
      <c r="K52" s="134">
        <v>0</v>
      </c>
      <c r="L52" s="134">
        <v>0</v>
      </c>
      <c r="M52" s="134">
        <v>0</v>
      </c>
      <c r="N52" s="134">
        <v>0</v>
      </c>
      <c r="O52" s="134">
        <v>0</v>
      </c>
      <c r="P52" s="134">
        <v>50</v>
      </c>
      <c r="Q52" s="134">
        <v>50</v>
      </c>
      <c r="R52" s="134">
        <v>0</v>
      </c>
      <c r="S52" s="134">
        <v>0</v>
      </c>
      <c r="T52" s="48"/>
    </row>
    <row r="53" spans="1:20" ht="47.25" x14ac:dyDescent="0.2">
      <c r="A53" s="322"/>
      <c r="B53" s="322"/>
      <c r="C53" s="56" t="s">
        <v>277</v>
      </c>
      <c r="D53" s="6" t="s">
        <v>459</v>
      </c>
      <c r="E53" s="6" t="s">
        <v>169</v>
      </c>
      <c r="F53" s="6" t="s">
        <v>858</v>
      </c>
      <c r="G53" s="6"/>
      <c r="H53" s="134"/>
      <c r="I53" s="134"/>
      <c r="J53" s="134">
        <v>0</v>
      </c>
      <c r="K53" s="134">
        <v>0</v>
      </c>
      <c r="L53" s="134">
        <v>0</v>
      </c>
      <c r="M53" s="134">
        <v>0</v>
      </c>
      <c r="N53" s="134">
        <v>0</v>
      </c>
      <c r="O53" s="134">
        <v>0</v>
      </c>
      <c r="P53" s="134">
        <v>50</v>
      </c>
      <c r="Q53" s="134">
        <v>50</v>
      </c>
      <c r="R53" s="134">
        <v>0</v>
      </c>
      <c r="S53" s="134">
        <v>0</v>
      </c>
      <c r="T53" s="48"/>
    </row>
  </sheetData>
  <mergeCells count="54">
    <mergeCell ref="A50:A51"/>
    <mergeCell ref="B50:B51"/>
    <mergeCell ref="A52:A53"/>
    <mergeCell ref="B52:B53"/>
    <mergeCell ref="A44:A45"/>
    <mergeCell ref="B44:B45"/>
    <mergeCell ref="A46:A47"/>
    <mergeCell ref="B46:B47"/>
    <mergeCell ref="A48:A49"/>
    <mergeCell ref="B48:B49"/>
    <mergeCell ref="A2:A5"/>
    <mergeCell ref="B2:B5"/>
    <mergeCell ref="A6:A10"/>
    <mergeCell ref="B6:B10"/>
    <mergeCell ref="A42:A43"/>
    <mergeCell ref="B42:B43"/>
    <mergeCell ref="A11:A15"/>
    <mergeCell ref="B11:B15"/>
    <mergeCell ref="A16:A18"/>
    <mergeCell ref="B16:B18"/>
    <mergeCell ref="A19:A21"/>
    <mergeCell ref="B19:B21"/>
    <mergeCell ref="A22:A24"/>
    <mergeCell ref="B22:B24"/>
    <mergeCell ref="A25:A27"/>
    <mergeCell ref="B25:B27"/>
    <mergeCell ref="A1:T1"/>
    <mergeCell ref="C2:C5"/>
    <mergeCell ref="D2:G2"/>
    <mergeCell ref="H2:S2"/>
    <mergeCell ref="T2:T5"/>
    <mergeCell ref="D3:D5"/>
    <mergeCell ref="E3:E5"/>
    <mergeCell ref="F3:F5"/>
    <mergeCell ref="G3:G5"/>
    <mergeCell ref="H3:I4"/>
    <mergeCell ref="J3:Q3"/>
    <mergeCell ref="R3:S4"/>
    <mergeCell ref="J4:K4"/>
    <mergeCell ref="L4:M4"/>
    <mergeCell ref="N4:O4"/>
    <mergeCell ref="P4:Q4"/>
    <mergeCell ref="A28:A30"/>
    <mergeCell ref="B28:B30"/>
    <mergeCell ref="A40:A41"/>
    <mergeCell ref="B40:B41"/>
    <mergeCell ref="A36:A37"/>
    <mergeCell ref="B36:B37"/>
    <mergeCell ref="A31:A33"/>
    <mergeCell ref="B31:B33"/>
    <mergeCell ref="A34:A35"/>
    <mergeCell ref="B34:B35"/>
    <mergeCell ref="A38:A39"/>
    <mergeCell ref="B38:B39"/>
  </mergeCells>
  <pageMargins left="0.59055118110236227" right="0.59055118110236227" top="0.59055118110236227" bottom="0.59055118110236227" header="0.31496062992125984" footer="0.31496062992125984"/>
  <pageSetup paperSize="9" scale="6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U83"/>
  <sheetViews>
    <sheetView view="pageBreakPreview" zoomScaleSheetLayoutView="100" workbookViewId="0">
      <selection sqref="A1:T83"/>
    </sheetView>
  </sheetViews>
  <sheetFormatPr defaultRowHeight="15" x14ac:dyDescent="0.2"/>
  <cols>
    <col min="1" max="1" width="8" style="33" customWidth="1"/>
    <col min="2" max="2" width="25.140625" style="33" customWidth="1"/>
    <col min="3" max="3" width="25" style="33" customWidth="1"/>
    <col min="4" max="4" width="6.28515625" style="33" customWidth="1"/>
    <col min="5" max="5" width="7.85546875" style="33" customWidth="1"/>
    <col min="6" max="6" width="12.85546875" style="33" customWidth="1"/>
    <col min="7" max="7" width="7.140625" style="33" customWidth="1"/>
    <col min="8" max="8" width="10.42578125" style="33" customWidth="1"/>
    <col min="9" max="9" width="11.85546875" style="33" customWidth="1"/>
    <col min="10" max="11" width="9.42578125" style="33" bestFit="1" customWidth="1"/>
    <col min="12" max="12" width="10.7109375" style="33" customWidth="1"/>
    <col min="13" max="13" width="11.28515625" style="33" customWidth="1"/>
    <col min="14" max="14" width="10.140625" style="33" customWidth="1"/>
    <col min="15" max="15" width="12.42578125" style="33" customWidth="1"/>
    <col min="16" max="16" width="10.28515625" style="33" bestFit="1" customWidth="1"/>
    <col min="17" max="17" width="12.28515625" style="33" customWidth="1"/>
    <col min="18" max="19" width="10.140625" style="33" bestFit="1" customWidth="1"/>
    <col min="20" max="20" width="8.85546875" style="33" customWidth="1"/>
    <col min="21" max="16384" width="9.140625" style="33"/>
  </cols>
  <sheetData>
    <row r="1" spans="1:21" ht="51.75" customHeight="1" x14ac:dyDescent="0.2">
      <c r="A1" s="319" t="s">
        <v>472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</row>
    <row r="2" spans="1:21" ht="15.75" x14ac:dyDescent="0.2">
      <c r="A2" s="191" t="s">
        <v>102</v>
      </c>
      <c r="B2" s="191" t="s">
        <v>0</v>
      </c>
      <c r="C2" s="191" t="s">
        <v>103</v>
      </c>
      <c r="D2" s="191" t="s">
        <v>1</v>
      </c>
      <c r="E2" s="191"/>
      <c r="F2" s="191"/>
      <c r="G2" s="191"/>
      <c r="H2" s="192" t="s">
        <v>2</v>
      </c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1" t="s">
        <v>3</v>
      </c>
      <c r="U2" s="136"/>
    </row>
    <row r="3" spans="1:21" ht="15.75" x14ac:dyDescent="0.2">
      <c r="A3" s="191"/>
      <c r="B3" s="191"/>
      <c r="C3" s="191"/>
      <c r="D3" s="191" t="s">
        <v>4</v>
      </c>
      <c r="E3" s="191" t="s">
        <v>5</v>
      </c>
      <c r="F3" s="191" t="s">
        <v>6</v>
      </c>
      <c r="G3" s="191" t="s">
        <v>7</v>
      </c>
      <c r="H3" s="191" t="s">
        <v>527</v>
      </c>
      <c r="I3" s="191"/>
      <c r="J3" s="191" t="s">
        <v>512</v>
      </c>
      <c r="K3" s="191"/>
      <c r="L3" s="191"/>
      <c r="M3" s="191"/>
      <c r="N3" s="191"/>
      <c r="O3" s="191"/>
      <c r="P3" s="191"/>
      <c r="Q3" s="191"/>
      <c r="R3" s="191" t="s">
        <v>8</v>
      </c>
      <c r="S3" s="191"/>
      <c r="T3" s="191"/>
      <c r="U3" s="136"/>
    </row>
    <row r="4" spans="1:21" ht="15.75" x14ac:dyDescent="0.2">
      <c r="A4" s="191"/>
      <c r="B4" s="191"/>
      <c r="C4" s="191"/>
      <c r="D4" s="191"/>
      <c r="E4" s="191"/>
      <c r="F4" s="191"/>
      <c r="G4" s="191"/>
      <c r="H4" s="191"/>
      <c r="I4" s="191"/>
      <c r="J4" s="191" t="s">
        <v>9</v>
      </c>
      <c r="K4" s="191"/>
      <c r="L4" s="191" t="s">
        <v>10</v>
      </c>
      <c r="M4" s="191"/>
      <c r="N4" s="191" t="s">
        <v>11</v>
      </c>
      <c r="O4" s="191"/>
      <c r="P4" s="191" t="s">
        <v>12</v>
      </c>
      <c r="Q4" s="191"/>
      <c r="R4" s="191"/>
      <c r="S4" s="191"/>
      <c r="T4" s="191"/>
      <c r="U4" s="136"/>
    </row>
    <row r="5" spans="1:21" ht="15.75" x14ac:dyDescent="0.2">
      <c r="A5" s="191"/>
      <c r="B5" s="191"/>
      <c r="C5" s="191"/>
      <c r="D5" s="191"/>
      <c r="E5" s="191"/>
      <c r="F5" s="191"/>
      <c r="G5" s="191"/>
      <c r="H5" s="5" t="s">
        <v>13</v>
      </c>
      <c r="I5" s="5" t="s">
        <v>14</v>
      </c>
      <c r="J5" s="5" t="s">
        <v>13</v>
      </c>
      <c r="K5" s="5" t="s">
        <v>14</v>
      </c>
      <c r="L5" s="5" t="s">
        <v>13</v>
      </c>
      <c r="M5" s="5" t="s">
        <v>14</v>
      </c>
      <c r="N5" s="5" t="s">
        <v>13</v>
      </c>
      <c r="O5" s="5" t="s">
        <v>14</v>
      </c>
      <c r="P5" s="5" t="s">
        <v>13</v>
      </c>
      <c r="Q5" s="5" t="s">
        <v>14</v>
      </c>
      <c r="R5" s="5">
        <v>2017</v>
      </c>
      <c r="S5" s="5">
        <v>2018</v>
      </c>
      <c r="T5" s="191"/>
      <c r="U5" s="136"/>
    </row>
    <row r="6" spans="1:21" ht="31.5" x14ac:dyDescent="0.2">
      <c r="A6" s="191" t="s">
        <v>105</v>
      </c>
      <c r="B6" s="191" t="s">
        <v>221</v>
      </c>
      <c r="C6" s="5" t="s">
        <v>137</v>
      </c>
      <c r="D6" s="48"/>
      <c r="E6" s="48"/>
      <c r="F6" s="48"/>
      <c r="G6" s="48"/>
      <c r="H6" s="134">
        <f>H7+H8+H9</f>
        <v>59717.29</v>
      </c>
      <c r="I6" s="134">
        <f t="shared" ref="I6:S6" si="0">I7+I8+I9</f>
        <v>59717.286</v>
      </c>
      <c r="J6" s="134">
        <f t="shared" si="0"/>
        <v>4177.2299999999996</v>
      </c>
      <c r="K6" s="134">
        <f t="shared" si="0"/>
        <v>4177.2299999999996</v>
      </c>
      <c r="L6" s="134">
        <f t="shared" si="0"/>
        <v>8438.0700000000015</v>
      </c>
      <c r="M6" s="134">
        <f t="shared" si="0"/>
        <v>8438.0700000000015</v>
      </c>
      <c r="N6" s="134">
        <f t="shared" si="0"/>
        <v>28457.989999999994</v>
      </c>
      <c r="O6" s="134">
        <f t="shared" si="0"/>
        <v>16437.989999999998</v>
      </c>
      <c r="P6" s="134">
        <f>P7+P8+P9</f>
        <v>44877.079999999994</v>
      </c>
      <c r="Q6" s="134">
        <f t="shared" si="0"/>
        <v>29524.05</v>
      </c>
      <c r="R6" s="134">
        <f t="shared" si="0"/>
        <v>57555.399999999994</v>
      </c>
      <c r="S6" s="134">
        <f t="shared" si="0"/>
        <v>53539</v>
      </c>
      <c r="T6" s="48"/>
      <c r="U6" s="136"/>
    </row>
    <row r="7" spans="1:21" ht="31.5" x14ac:dyDescent="0.2">
      <c r="A7" s="191"/>
      <c r="B7" s="191"/>
      <c r="C7" s="5" t="s">
        <v>687</v>
      </c>
      <c r="D7" s="6" t="s">
        <v>114</v>
      </c>
      <c r="E7" s="48"/>
      <c r="F7" s="48"/>
      <c r="G7" s="48"/>
      <c r="H7" s="134">
        <f t="shared" ref="H7:S7" si="1">H11+H30+H43+H81+H82+H79</f>
        <v>59717.29</v>
      </c>
      <c r="I7" s="134">
        <f t="shared" si="1"/>
        <v>59717.286</v>
      </c>
      <c r="J7" s="134">
        <f t="shared" si="1"/>
        <v>0</v>
      </c>
      <c r="K7" s="134">
        <f t="shared" si="1"/>
        <v>0</v>
      </c>
      <c r="L7" s="134">
        <f t="shared" si="1"/>
        <v>0</v>
      </c>
      <c r="M7" s="134">
        <f t="shared" si="1"/>
        <v>0</v>
      </c>
      <c r="N7" s="134">
        <f t="shared" si="1"/>
        <v>0</v>
      </c>
      <c r="O7" s="134">
        <f t="shared" si="1"/>
        <v>0</v>
      </c>
      <c r="P7" s="134">
        <f t="shared" si="1"/>
        <v>0</v>
      </c>
      <c r="Q7" s="134">
        <f t="shared" si="1"/>
        <v>0</v>
      </c>
      <c r="R7" s="134">
        <f t="shared" si="1"/>
        <v>0</v>
      </c>
      <c r="S7" s="134">
        <f t="shared" si="1"/>
        <v>0</v>
      </c>
      <c r="T7" s="48"/>
      <c r="U7" s="136"/>
    </row>
    <row r="8" spans="1:21" ht="31.5" x14ac:dyDescent="0.2">
      <c r="A8" s="191"/>
      <c r="B8" s="191"/>
      <c r="C8" s="5" t="s">
        <v>277</v>
      </c>
      <c r="D8" s="6" t="s">
        <v>225</v>
      </c>
      <c r="E8" s="48"/>
      <c r="F8" s="48"/>
      <c r="G8" s="48"/>
      <c r="H8" s="134">
        <f>H12+H31+H44+H83+H80</f>
        <v>0</v>
      </c>
      <c r="I8" s="134">
        <f>I12+I31+I44+I83+I80</f>
        <v>0</v>
      </c>
      <c r="J8" s="134">
        <f>J12+J31+J44+J83+J80</f>
        <v>4177.2299999999996</v>
      </c>
      <c r="K8" s="134">
        <f>K12+K31+K44+K83+K80</f>
        <v>4177.2299999999996</v>
      </c>
      <c r="L8" s="134">
        <f>L12+L31+L44+L83+L80</f>
        <v>8438.0700000000015</v>
      </c>
      <c r="M8" s="134">
        <f>M12+M31+M44+M83+M80</f>
        <v>8438.0700000000015</v>
      </c>
      <c r="N8" s="134">
        <f>N12+N31+N44+N83+N80</f>
        <v>28457.989999999994</v>
      </c>
      <c r="O8" s="134">
        <f>O12+O31+O44+O83+O80</f>
        <v>16437.989999999998</v>
      </c>
      <c r="P8" s="134">
        <f>P12+P31+P44+P83+P80</f>
        <v>44595.06</v>
      </c>
      <c r="Q8" s="134">
        <f>Q12+Q31+Q44+Q83+Q80</f>
        <v>29242.03</v>
      </c>
      <c r="R8" s="134">
        <f>R12+R31+R44+R83+R80</f>
        <v>57555.399999999994</v>
      </c>
      <c r="S8" s="134">
        <f>S12+S31+S44+S83+S80</f>
        <v>53539</v>
      </c>
      <c r="T8" s="48"/>
      <c r="U8" s="136"/>
    </row>
    <row r="9" spans="1:21" ht="15.75" x14ac:dyDescent="0.2">
      <c r="A9" s="191"/>
      <c r="B9" s="191"/>
      <c r="C9" s="5" t="s">
        <v>688</v>
      </c>
      <c r="D9" s="6" t="s">
        <v>178</v>
      </c>
      <c r="E9" s="48"/>
      <c r="F9" s="48"/>
      <c r="G9" s="48"/>
      <c r="H9" s="134">
        <f>H13</f>
        <v>0</v>
      </c>
      <c r="I9" s="134">
        <f t="shared" ref="I9:S9" si="2">I13</f>
        <v>0</v>
      </c>
      <c r="J9" s="134">
        <f t="shared" si="2"/>
        <v>0</v>
      </c>
      <c r="K9" s="134">
        <f t="shared" si="2"/>
        <v>0</v>
      </c>
      <c r="L9" s="134">
        <f t="shared" si="2"/>
        <v>0</v>
      </c>
      <c r="M9" s="134">
        <f t="shared" si="2"/>
        <v>0</v>
      </c>
      <c r="N9" s="134">
        <f t="shared" si="2"/>
        <v>0</v>
      </c>
      <c r="O9" s="134">
        <f t="shared" si="2"/>
        <v>0</v>
      </c>
      <c r="P9" s="134">
        <f t="shared" si="2"/>
        <v>282.02</v>
      </c>
      <c r="Q9" s="134">
        <f t="shared" si="2"/>
        <v>282.02</v>
      </c>
      <c r="R9" s="134">
        <f t="shared" si="2"/>
        <v>0</v>
      </c>
      <c r="S9" s="134">
        <f t="shared" si="2"/>
        <v>0</v>
      </c>
      <c r="T9" s="48"/>
      <c r="U9" s="136"/>
    </row>
    <row r="10" spans="1:21" ht="31.5" x14ac:dyDescent="0.2">
      <c r="A10" s="191" t="s">
        <v>112</v>
      </c>
      <c r="B10" s="191" t="s">
        <v>689</v>
      </c>
      <c r="C10" s="5" t="s">
        <v>137</v>
      </c>
      <c r="D10" s="48"/>
      <c r="E10" s="48"/>
      <c r="F10" s="48"/>
      <c r="G10" s="48"/>
      <c r="H10" s="134">
        <f>H11+H12+H13</f>
        <v>21814.470000000005</v>
      </c>
      <c r="I10" s="134">
        <f t="shared" ref="I10:S10" si="3">I11+I12+I13</f>
        <v>21814.468000000004</v>
      </c>
      <c r="J10" s="134">
        <f>J11+J12+J13</f>
        <v>0</v>
      </c>
      <c r="K10" s="134">
        <f t="shared" si="3"/>
        <v>0</v>
      </c>
      <c r="L10" s="134">
        <f t="shared" si="3"/>
        <v>0</v>
      </c>
      <c r="M10" s="134">
        <f t="shared" si="3"/>
        <v>0</v>
      </c>
      <c r="N10" s="134">
        <f t="shared" si="3"/>
        <v>10605</v>
      </c>
      <c r="O10" s="134">
        <f t="shared" si="3"/>
        <v>0</v>
      </c>
      <c r="P10" s="134">
        <f t="shared" si="3"/>
        <v>11491.35</v>
      </c>
      <c r="Q10" s="134">
        <f t="shared" si="3"/>
        <v>662.25</v>
      </c>
      <c r="R10" s="134">
        <f t="shared" si="3"/>
        <v>194.11</v>
      </c>
      <c r="S10" s="134">
        <f t="shared" si="3"/>
        <v>177.71</v>
      </c>
      <c r="T10" s="48"/>
      <c r="U10" s="136"/>
    </row>
    <row r="11" spans="1:21" ht="31.5" x14ac:dyDescent="0.2">
      <c r="A11" s="191"/>
      <c r="B11" s="191"/>
      <c r="C11" s="5" t="s">
        <v>687</v>
      </c>
      <c r="D11" s="6" t="s">
        <v>114</v>
      </c>
      <c r="E11" s="6" t="s">
        <v>225</v>
      </c>
      <c r="F11" s="48"/>
      <c r="G11" s="48"/>
      <c r="H11" s="134">
        <f>H15+H18+H21+H26</f>
        <v>21814.470000000005</v>
      </c>
      <c r="I11" s="134">
        <f t="shared" ref="I11:S11" si="4">I15+I18+I21+I26</f>
        <v>21814.468000000004</v>
      </c>
      <c r="J11" s="134">
        <f t="shared" si="4"/>
        <v>0</v>
      </c>
      <c r="K11" s="134">
        <f t="shared" si="4"/>
        <v>0</v>
      </c>
      <c r="L11" s="134">
        <f t="shared" si="4"/>
        <v>0</v>
      </c>
      <c r="M11" s="134">
        <f t="shared" si="4"/>
        <v>0</v>
      </c>
      <c r="N11" s="134">
        <f t="shared" si="4"/>
        <v>0</v>
      </c>
      <c r="O11" s="134">
        <f t="shared" si="4"/>
        <v>0</v>
      </c>
      <c r="P11" s="134">
        <f t="shared" si="4"/>
        <v>0</v>
      </c>
      <c r="Q11" s="134">
        <f t="shared" si="4"/>
        <v>0</v>
      </c>
      <c r="R11" s="134">
        <f t="shared" si="4"/>
        <v>0</v>
      </c>
      <c r="S11" s="134">
        <f t="shared" si="4"/>
        <v>0</v>
      </c>
      <c r="T11" s="48"/>
      <c r="U11" s="136"/>
    </row>
    <row r="12" spans="1:21" ht="31.5" x14ac:dyDescent="0.2">
      <c r="A12" s="191"/>
      <c r="B12" s="191"/>
      <c r="C12" s="5" t="s">
        <v>277</v>
      </c>
      <c r="D12" s="6" t="s">
        <v>225</v>
      </c>
      <c r="E12" s="6" t="s">
        <v>225</v>
      </c>
      <c r="F12" s="48"/>
      <c r="G12" s="48"/>
      <c r="H12" s="134">
        <f>H16+H19+H22+H24</f>
        <v>0</v>
      </c>
      <c r="I12" s="134">
        <f t="shared" ref="I12:S12" si="5">I16+I19+I22+I24</f>
        <v>0</v>
      </c>
      <c r="J12" s="134">
        <f t="shared" si="5"/>
        <v>0</v>
      </c>
      <c r="K12" s="134">
        <f t="shared" si="5"/>
        <v>0</v>
      </c>
      <c r="L12" s="134">
        <f t="shared" si="5"/>
        <v>0</v>
      </c>
      <c r="M12" s="134">
        <f t="shared" si="5"/>
        <v>0</v>
      </c>
      <c r="N12" s="134">
        <f t="shared" si="5"/>
        <v>10605</v>
      </c>
      <c r="O12" s="134">
        <f t="shared" si="5"/>
        <v>0</v>
      </c>
      <c r="P12" s="134">
        <f>P16+P19+P22+P24</f>
        <v>11209.33</v>
      </c>
      <c r="Q12" s="134">
        <f t="shared" si="5"/>
        <v>380.23</v>
      </c>
      <c r="R12" s="134">
        <f t="shared" si="5"/>
        <v>194.11</v>
      </c>
      <c r="S12" s="134">
        <f t="shared" si="5"/>
        <v>177.71</v>
      </c>
      <c r="T12" s="48"/>
      <c r="U12" s="136"/>
    </row>
    <row r="13" spans="1:21" ht="15.75" x14ac:dyDescent="0.2">
      <c r="A13" s="191"/>
      <c r="B13" s="178"/>
      <c r="C13" s="5" t="s">
        <v>688</v>
      </c>
      <c r="D13" s="6" t="s">
        <v>178</v>
      </c>
      <c r="E13" s="6" t="s">
        <v>222</v>
      </c>
      <c r="F13" s="48"/>
      <c r="G13" s="48"/>
      <c r="H13" s="134">
        <f>H28</f>
        <v>0</v>
      </c>
      <c r="I13" s="134">
        <f t="shared" ref="I13:S13" si="6">I28</f>
        <v>0</v>
      </c>
      <c r="J13" s="134">
        <f>J28</f>
        <v>0</v>
      </c>
      <c r="K13" s="134">
        <f t="shared" si="6"/>
        <v>0</v>
      </c>
      <c r="L13" s="134">
        <f t="shared" si="6"/>
        <v>0</v>
      </c>
      <c r="M13" s="134">
        <f t="shared" si="6"/>
        <v>0</v>
      </c>
      <c r="N13" s="134">
        <f t="shared" si="6"/>
        <v>0</v>
      </c>
      <c r="O13" s="134">
        <f t="shared" si="6"/>
        <v>0</v>
      </c>
      <c r="P13" s="134">
        <f t="shared" si="6"/>
        <v>282.02</v>
      </c>
      <c r="Q13" s="134">
        <f t="shared" si="6"/>
        <v>282.02</v>
      </c>
      <c r="R13" s="134">
        <f t="shared" si="6"/>
        <v>0</v>
      </c>
      <c r="S13" s="134">
        <f t="shared" si="6"/>
        <v>0</v>
      </c>
      <c r="T13" s="48"/>
      <c r="U13" s="136"/>
    </row>
    <row r="14" spans="1:21" ht="31.5" x14ac:dyDescent="0.2">
      <c r="A14" s="191" t="s">
        <v>690</v>
      </c>
      <c r="B14" s="202" t="s">
        <v>228</v>
      </c>
      <c r="C14" s="5" t="s">
        <v>137</v>
      </c>
      <c r="D14" s="48"/>
      <c r="E14" s="48"/>
      <c r="F14" s="48"/>
      <c r="G14" s="48"/>
      <c r="H14" s="134">
        <f>H15+H16</f>
        <v>93.61</v>
      </c>
      <c r="I14" s="134">
        <f t="shared" ref="I14:S14" si="7">I15+I16</f>
        <v>93.61</v>
      </c>
      <c r="J14" s="134">
        <f>J15+J16</f>
        <v>0</v>
      </c>
      <c r="K14" s="134">
        <f t="shared" si="7"/>
        <v>0</v>
      </c>
      <c r="L14" s="134">
        <f t="shared" si="7"/>
        <v>0</v>
      </c>
      <c r="M14" s="134">
        <f t="shared" si="7"/>
        <v>0</v>
      </c>
      <c r="N14" s="134">
        <f t="shared" si="7"/>
        <v>105</v>
      </c>
      <c r="O14" s="134">
        <f t="shared" si="7"/>
        <v>0</v>
      </c>
      <c r="P14" s="134">
        <f t="shared" si="7"/>
        <v>105</v>
      </c>
      <c r="Q14" s="134">
        <f t="shared" si="7"/>
        <v>0</v>
      </c>
      <c r="R14" s="134">
        <f t="shared" si="7"/>
        <v>194.11</v>
      </c>
      <c r="S14" s="134">
        <f t="shared" si="7"/>
        <v>177.71</v>
      </c>
      <c r="T14" s="48"/>
      <c r="U14" s="136"/>
    </row>
    <row r="15" spans="1:21" ht="31.5" x14ac:dyDescent="0.2">
      <c r="A15" s="191"/>
      <c r="B15" s="202"/>
      <c r="C15" s="5" t="s">
        <v>687</v>
      </c>
      <c r="D15" s="6" t="s">
        <v>114</v>
      </c>
      <c r="E15" s="6" t="s">
        <v>225</v>
      </c>
      <c r="F15" s="6" t="s">
        <v>229</v>
      </c>
      <c r="G15" s="6" t="s">
        <v>197</v>
      </c>
      <c r="H15" s="134">
        <v>93.61</v>
      </c>
      <c r="I15" s="134">
        <v>93.61</v>
      </c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48"/>
      <c r="U15" s="136"/>
    </row>
    <row r="16" spans="1:21" ht="31.5" x14ac:dyDescent="0.2">
      <c r="A16" s="191"/>
      <c r="B16" s="202"/>
      <c r="C16" s="5" t="s">
        <v>277</v>
      </c>
      <c r="D16" s="6" t="s">
        <v>225</v>
      </c>
      <c r="E16" s="6" t="s">
        <v>225</v>
      </c>
      <c r="F16" s="6" t="s">
        <v>691</v>
      </c>
      <c r="G16" s="6" t="s">
        <v>197</v>
      </c>
      <c r="H16" s="134"/>
      <c r="I16" s="134"/>
      <c r="J16" s="134">
        <v>0</v>
      </c>
      <c r="K16" s="134">
        <v>0</v>
      </c>
      <c r="L16" s="134">
        <v>0</v>
      </c>
      <c r="M16" s="134">
        <v>0</v>
      </c>
      <c r="N16" s="134">
        <v>105</v>
      </c>
      <c r="O16" s="134">
        <v>0</v>
      </c>
      <c r="P16" s="134">
        <v>105</v>
      </c>
      <c r="Q16" s="134">
        <v>0</v>
      </c>
      <c r="R16" s="134">
        <v>194.11</v>
      </c>
      <c r="S16" s="134">
        <v>177.71</v>
      </c>
      <c r="T16" s="48"/>
      <c r="U16" s="136"/>
    </row>
    <row r="17" spans="1:21" ht="31.5" x14ac:dyDescent="0.2">
      <c r="A17" s="191" t="s">
        <v>692</v>
      </c>
      <c r="B17" s="323" t="s">
        <v>226</v>
      </c>
      <c r="C17" s="54" t="s">
        <v>137</v>
      </c>
      <c r="D17" s="55"/>
      <c r="E17" s="55"/>
      <c r="F17" s="55"/>
      <c r="G17" s="55"/>
      <c r="H17" s="85">
        <f t="shared" ref="H17:I17" si="8">H18</f>
        <v>21318.15</v>
      </c>
      <c r="I17" s="85">
        <f t="shared" si="8"/>
        <v>21318.148000000001</v>
      </c>
      <c r="J17" s="85">
        <f>J18+J19</f>
        <v>0</v>
      </c>
      <c r="K17" s="85">
        <f t="shared" ref="K17:S17" si="9">K18+K19</f>
        <v>0</v>
      </c>
      <c r="L17" s="85">
        <f t="shared" si="9"/>
        <v>0</v>
      </c>
      <c r="M17" s="85">
        <f t="shared" si="9"/>
        <v>0</v>
      </c>
      <c r="N17" s="85">
        <f t="shared" si="9"/>
        <v>10500</v>
      </c>
      <c r="O17" s="85">
        <f t="shared" si="9"/>
        <v>0</v>
      </c>
      <c r="P17" s="85">
        <v>10500</v>
      </c>
      <c r="Q17" s="85">
        <f t="shared" si="9"/>
        <v>0</v>
      </c>
      <c r="R17" s="85">
        <f t="shared" si="9"/>
        <v>0</v>
      </c>
      <c r="S17" s="85">
        <f t="shared" si="9"/>
        <v>0</v>
      </c>
      <c r="T17" s="58"/>
      <c r="U17" s="136"/>
    </row>
    <row r="18" spans="1:21" ht="31.5" x14ac:dyDescent="0.2">
      <c r="A18" s="191"/>
      <c r="B18" s="323"/>
      <c r="C18" s="5" t="s">
        <v>687</v>
      </c>
      <c r="D18" s="6" t="s">
        <v>114</v>
      </c>
      <c r="E18" s="6" t="s">
        <v>225</v>
      </c>
      <c r="F18" s="6" t="s">
        <v>227</v>
      </c>
      <c r="G18" s="6" t="s">
        <v>197</v>
      </c>
      <c r="H18" s="134">
        <v>21318.15</v>
      </c>
      <c r="I18" s="134">
        <v>21318.148000000001</v>
      </c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48"/>
      <c r="U18" s="136"/>
    </row>
    <row r="19" spans="1:21" ht="31.5" x14ac:dyDescent="0.2">
      <c r="A19" s="191"/>
      <c r="B19" s="323"/>
      <c r="C19" s="5" t="s">
        <v>277</v>
      </c>
      <c r="D19" s="6" t="s">
        <v>459</v>
      </c>
      <c r="E19" s="6" t="s">
        <v>225</v>
      </c>
      <c r="F19" s="6" t="s">
        <v>781</v>
      </c>
      <c r="G19" s="6" t="s">
        <v>197</v>
      </c>
      <c r="H19" s="134"/>
      <c r="I19" s="134"/>
      <c r="J19" s="134"/>
      <c r="K19" s="134"/>
      <c r="L19" s="134"/>
      <c r="M19" s="134"/>
      <c r="N19" s="134">
        <v>10500</v>
      </c>
      <c r="O19" s="134"/>
      <c r="P19" s="134">
        <v>10500</v>
      </c>
      <c r="Q19" s="134"/>
      <c r="R19" s="134"/>
      <c r="S19" s="134"/>
      <c r="T19" s="48"/>
      <c r="U19" s="136"/>
    </row>
    <row r="20" spans="1:21" ht="31.5" x14ac:dyDescent="0.2">
      <c r="A20" s="191" t="s">
        <v>720</v>
      </c>
      <c r="B20" s="323" t="s">
        <v>826</v>
      </c>
      <c r="C20" s="5" t="s">
        <v>137</v>
      </c>
      <c r="D20" s="6"/>
      <c r="E20" s="6"/>
      <c r="F20" s="6"/>
      <c r="G20" s="6"/>
      <c r="H20" s="134">
        <f t="shared" ref="H20:S20" si="10">H21+H22</f>
        <v>295.14999999999998</v>
      </c>
      <c r="I20" s="134">
        <f t="shared" si="10"/>
        <v>295.14999999999998</v>
      </c>
      <c r="J20" s="134">
        <f t="shared" si="10"/>
        <v>0</v>
      </c>
      <c r="K20" s="134">
        <f t="shared" si="10"/>
        <v>0</v>
      </c>
      <c r="L20" s="134">
        <f t="shared" si="10"/>
        <v>0</v>
      </c>
      <c r="M20" s="134">
        <f t="shared" si="10"/>
        <v>0</v>
      </c>
      <c r="N20" s="134">
        <f t="shared" si="10"/>
        <v>0</v>
      </c>
      <c r="O20" s="134">
        <f t="shared" si="10"/>
        <v>0</v>
      </c>
      <c r="P20" s="134">
        <f t="shared" si="10"/>
        <v>433.08</v>
      </c>
      <c r="Q20" s="134">
        <f t="shared" si="10"/>
        <v>260</v>
      </c>
      <c r="R20" s="134">
        <f t="shared" si="10"/>
        <v>0</v>
      </c>
      <c r="S20" s="134">
        <f t="shared" si="10"/>
        <v>0</v>
      </c>
      <c r="T20" s="48"/>
      <c r="U20" s="136"/>
    </row>
    <row r="21" spans="1:21" ht="31.5" x14ac:dyDescent="0.2">
      <c r="A21" s="191"/>
      <c r="B21" s="323"/>
      <c r="C21" s="5" t="s">
        <v>687</v>
      </c>
      <c r="D21" s="6" t="s">
        <v>114</v>
      </c>
      <c r="E21" s="6" t="s">
        <v>222</v>
      </c>
      <c r="F21" s="6" t="s">
        <v>223</v>
      </c>
      <c r="G21" s="6" t="s">
        <v>145</v>
      </c>
      <c r="H21" s="134">
        <v>295.14999999999998</v>
      </c>
      <c r="I21" s="134">
        <v>295.14999999999998</v>
      </c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48"/>
      <c r="U21" s="136"/>
    </row>
    <row r="22" spans="1:21" ht="31.5" x14ac:dyDescent="0.2">
      <c r="A22" s="191"/>
      <c r="B22" s="323"/>
      <c r="C22" s="5" t="s">
        <v>277</v>
      </c>
      <c r="D22" s="6" t="s">
        <v>459</v>
      </c>
      <c r="E22" s="6" t="s">
        <v>222</v>
      </c>
      <c r="F22" s="6" t="s">
        <v>827</v>
      </c>
      <c r="G22" s="6" t="s">
        <v>145</v>
      </c>
      <c r="H22" s="134"/>
      <c r="I22" s="134"/>
      <c r="J22" s="134"/>
      <c r="K22" s="134"/>
      <c r="L22" s="134"/>
      <c r="M22" s="134"/>
      <c r="N22" s="134"/>
      <c r="O22" s="134"/>
      <c r="P22" s="134">
        <v>433.08</v>
      </c>
      <c r="Q22" s="134">
        <v>260</v>
      </c>
      <c r="R22" s="134"/>
      <c r="S22" s="134"/>
      <c r="T22" s="48"/>
      <c r="U22" s="136"/>
    </row>
    <row r="23" spans="1:21" ht="31.5" x14ac:dyDescent="0.2">
      <c r="A23" s="191" t="s">
        <v>693</v>
      </c>
      <c r="B23" s="323" t="s">
        <v>828</v>
      </c>
      <c r="C23" s="5" t="s">
        <v>137</v>
      </c>
      <c r="D23" s="6"/>
      <c r="E23" s="6"/>
      <c r="F23" s="6"/>
      <c r="G23" s="6"/>
      <c r="H23" s="134">
        <f t="shared" ref="H23:I25" si="11">H24</f>
        <v>0</v>
      </c>
      <c r="I23" s="134">
        <f t="shared" si="11"/>
        <v>0</v>
      </c>
      <c r="J23" s="134">
        <f>J24</f>
        <v>0</v>
      </c>
      <c r="K23" s="134">
        <f t="shared" ref="K23:S25" si="12">K24</f>
        <v>0</v>
      </c>
      <c r="L23" s="134">
        <f t="shared" si="12"/>
        <v>0</v>
      </c>
      <c r="M23" s="134">
        <f t="shared" si="12"/>
        <v>0</v>
      </c>
      <c r="N23" s="134">
        <f t="shared" si="12"/>
        <v>0</v>
      </c>
      <c r="O23" s="134">
        <f t="shared" si="12"/>
        <v>0</v>
      </c>
      <c r="P23" s="134">
        <f t="shared" si="12"/>
        <v>171.25</v>
      </c>
      <c r="Q23" s="134">
        <f t="shared" si="12"/>
        <v>120.23</v>
      </c>
      <c r="R23" s="134">
        <f t="shared" si="12"/>
        <v>0</v>
      </c>
      <c r="S23" s="134">
        <f t="shared" si="12"/>
        <v>0</v>
      </c>
      <c r="T23" s="48"/>
      <c r="U23" s="136"/>
    </row>
    <row r="24" spans="1:21" ht="31.5" x14ac:dyDescent="0.2">
      <c r="A24" s="191"/>
      <c r="B24" s="323"/>
      <c r="C24" s="5" t="s">
        <v>277</v>
      </c>
      <c r="D24" s="6" t="s">
        <v>459</v>
      </c>
      <c r="E24" s="6" t="s">
        <v>222</v>
      </c>
      <c r="F24" s="6" t="s">
        <v>827</v>
      </c>
      <c r="G24" s="6" t="s">
        <v>145</v>
      </c>
      <c r="H24" s="134"/>
      <c r="I24" s="134"/>
      <c r="J24" s="134"/>
      <c r="K24" s="134"/>
      <c r="L24" s="134"/>
      <c r="M24" s="134"/>
      <c r="N24" s="134"/>
      <c r="O24" s="134"/>
      <c r="P24" s="134">
        <v>171.25</v>
      </c>
      <c r="Q24" s="134">
        <v>120.23</v>
      </c>
      <c r="R24" s="134"/>
      <c r="S24" s="134"/>
      <c r="T24" s="48"/>
      <c r="U24" s="136"/>
    </row>
    <row r="25" spans="1:21" ht="31.5" x14ac:dyDescent="0.2">
      <c r="A25" s="191" t="s">
        <v>316</v>
      </c>
      <c r="B25" s="323" t="s">
        <v>694</v>
      </c>
      <c r="C25" s="5" t="s">
        <v>137</v>
      </c>
      <c r="D25" s="6"/>
      <c r="E25" s="6"/>
      <c r="F25" s="6"/>
      <c r="G25" s="6"/>
      <c r="H25" s="134">
        <f t="shared" si="11"/>
        <v>107.56</v>
      </c>
      <c r="I25" s="134">
        <f t="shared" si="11"/>
        <v>107.56</v>
      </c>
      <c r="J25" s="134">
        <f>J26</f>
        <v>0</v>
      </c>
      <c r="K25" s="134">
        <f t="shared" si="12"/>
        <v>0</v>
      </c>
      <c r="L25" s="134">
        <f t="shared" si="12"/>
        <v>0</v>
      </c>
      <c r="M25" s="134">
        <f t="shared" si="12"/>
        <v>0</v>
      </c>
      <c r="N25" s="134">
        <f t="shared" si="12"/>
        <v>0</v>
      </c>
      <c r="O25" s="134">
        <f t="shared" si="12"/>
        <v>0</v>
      </c>
      <c r="P25" s="134">
        <f t="shared" si="12"/>
        <v>0</v>
      </c>
      <c r="Q25" s="134">
        <f t="shared" si="12"/>
        <v>0</v>
      </c>
      <c r="R25" s="134">
        <f t="shared" si="12"/>
        <v>0</v>
      </c>
      <c r="S25" s="134">
        <f t="shared" si="12"/>
        <v>0</v>
      </c>
      <c r="T25" s="48"/>
      <c r="U25" s="136"/>
    </row>
    <row r="26" spans="1:21" ht="31.5" x14ac:dyDescent="0.2">
      <c r="A26" s="191"/>
      <c r="B26" s="323"/>
      <c r="C26" s="5" t="s">
        <v>687</v>
      </c>
      <c r="D26" s="6" t="s">
        <v>114</v>
      </c>
      <c r="E26" s="6" t="s">
        <v>224</v>
      </c>
      <c r="F26" s="6" t="s">
        <v>464</v>
      </c>
      <c r="G26" s="6" t="s">
        <v>145</v>
      </c>
      <c r="H26" s="134">
        <v>107.56</v>
      </c>
      <c r="I26" s="134">
        <v>107.56</v>
      </c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48"/>
      <c r="U26" s="136"/>
    </row>
    <row r="27" spans="1:21" ht="31.5" x14ac:dyDescent="0.2">
      <c r="A27" s="202" t="s">
        <v>695</v>
      </c>
      <c r="B27" s="323" t="s">
        <v>696</v>
      </c>
      <c r="C27" s="54" t="s">
        <v>137</v>
      </c>
      <c r="D27" s="55"/>
      <c r="E27" s="55"/>
      <c r="F27" s="55"/>
      <c r="G27" s="55"/>
      <c r="H27" s="85"/>
      <c r="I27" s="85"/>
      <c r="J27" s="85">
        <f>J28</f>
        <v>0</v>
      </c>
      <c r="K27" s="85">
        <f t="shared" ref="K27:S27" si="13">K28</f>
        <v>0</v>
      </c>
      <c r="L27" s="85">
        <f t="shared" si="13"/>
        <v>0</v>
      </c>
      <c r="M27" s="85">
        <f t="shared" si="13"/>
        <v>0</v>
      </c>
      <c r="N27" s="85">
        <f t="shared" si="13"/>
        <v>0</v>
      </c>
      <c r="O27" s="85">
        <f t="shared" si="13"/>
        <v>0</v>
      </c>
      <c r="P27" s="85">
        <f t="shared" si="13"/>
        <v>282.02</v>
      </c>
      <c r="Q27" s="85">
        <f t="shared" si="13"/>
        <v>282.02</v>
      </c>
      <c r="R27" s="85">
        <f t="shared" si="13"/>
        <v>0</v>
      </c>
      <c r="S27" s="85">
        <f t="shared" si="13"/>
        <v>0</v>
      </c>
      <c r="T27" s="58"/>
      <c r="U27" s="136"/>
    </row>
    <row r="28" spans="1:21" ht="15.75" x14ac:dyDescent="0.2">
      <c r="A28" s="202"/>
      <c r="B28" s="323"/>
      <c r="C28" s="54" t="s">
        <v>688</v>
      </c>
      <c r="D28" s="55" t="s">
        <v>178</v>
      </c>
      <c r="E28" s="55" t="s">
        <v>222</v>
      </c>
      <c r="F28" s="55" t="s">
        <v>549</v>
      </c>
      <c r="G28" s="55" t="s">
        <v>197</v>
      </c>
      <c r="H28" s="85"/>
      <c r="I28" s="85"/>
      <c r="J28" s="85">
        <v>0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282.02</v>
      </c>
      <c r="Q28" s="85">
        <v>282.02</v>
      </c>
      <c r="R28" s="85">
        <v>0</v>
      </c>
      <c r="S28" s="85">
        <v>0</v>
      </c>
      <c r="T28" s="58"/>
      <c r="U28" s="136"/>
    </row>
    <row r="29" spans="1:21" ht="31.5" x14ac:dyDescent="0.2">
      <c r="A29" s="191" t="s">
        <v>115</v>
      </c>
      <c r="B29" s="191" t="s">
        <v>230</v>
      </c>
      <c r="C29" s="5" t="s">
        <v>137</v>
      </c>
      <c r="D29" s="6"/>
      <c r="E29" s="6"/>
      <c r="F29" s="6"/>
      <c r="G29" s="6"/>
      <c r="H29" s="134">
        <f>H30+H31</f>
        <v>198.56</v>
      </c>
      <c r="I29" s="134">
        <f t="shared" ref="I29:S29" si="14">I30+I31</f>
        <v>198.56</v>
      </c>
      <c r="J29" s="134">
        <f t="shared" si="14"/>
        <v>0</v>
      </c>
      <c r="K29" s="134">
        <f t="shared" si="14"/>
        <v>0</v>
      </c>
      <c r="L29" s="134">
        <f t="shared" si="14"/>
        <v>0</v>
      </c>
      <c r="M29" s="134">
        <f t="shared" si="14"/>
        <v>0</v>
      </c>
      <c r="N29" s="134">
        <f t="shared" si="14"/>
        <v>2119.34</v>
      </c>
      <c r="O29" s="134">
        <f t="shared" si="14"/>
        <v>2119.34</v>
      </c>
      <c r="P29" s="134">
        <f t="shared" si="14"/>
        <v>3276.06</v>
      </c>
      <c r="Q29" s="134">
        <f t="shared" si="14"/>
        <v>3081.25</v>
      </c>
      <c r="R29" s="134">
        <f t="shared" si="14"/>
        <v>4000</v>
      </c>
      <c r="S29" s="134">
        <f t="shared" si="14"/>
        <v>0</v>
      </c>
      <c r="T29" s="48"/>
      <c r="U29" s="136"/>
    </row>
    <row r="30" spans="1:21" ht="31.5" x14ac:dyDescent="0.2">
      <c r="A30" s="191"/>
      <c r="B30" s="191"/>
      <c r="C30" s="5" t="s">
        <v>687</v>
      </c>
      <c r="D30" s="6" t="s">
        <v>114</v>
      </c>
      <c r="E30" s="6" t="s">
        <v>224</v>
      </c>
      <c r="F30" s="6"/>
      <c r="G30" s="6"/>
      <c r="H30" s="134">
        <f>H33+H36</f>
        <v>198.56</v>
      </c>
      <c r="I30" s="134">
        <f t="shared" ref="I30:S30" si="15">I33+I36</f>
        <v>198.56</v>
      </c>
      <c r="J30" s="134">
        <f t="shared" si="15"/>
        <v>0</v>
      </c>
      <c r="K30" s="134">
        <f t="shared" si="15"/>
        <v>0</v>
      </c>
      <c r="L30" s="134">
        <f t="shared" si="15"/>
        <v>0</v>
      </c>
      <c r="M30" s="134">
        <f t="shared" si="15"/>
        <v>0</v>
      </c>
      <c r="N30" s="134">
        <f t="shared" si="15"/>
        <v>0</v>
      </c>
      <c r="O30" s="134">
        <f t="shared" si="15"/>
        <v>0</v>
      </c>
      <c r="P30" s="134">
        <f t="shared" si="15"/>
        <v>0</v>
      </c>
      <c r="Q30" s="134">
        <f t="shared" si="15"/>
        <v>0</v>
      </c>
      <c r="R30" s="134">
        <f t="shared" si="15"/>
        <v>0</v>
      </c>
      <c r="S30" s="134">
        <f t="shared" si="15"/>
        <v>0</v>
      </c>
      <c r="T30" s="48"/>
      <c r="U30" s="136"/>
    </row>
    <row r="31" spans="1:21" ht="31.5" x14ac:dyDescent="0.2">
      <c r="A31" s="191"/>
      <c r="B31" s="191"/>
      <c r="C31" s="5" t="s">
        <v>277</v>
      </c>
      <c r="D31" s="6" t="s">
        <v>225</v>
      </c>
      <c r="E31" s="6" t="s">
        <v>224</v>
      </c>
      <c r="F31" s="6"/>
      <c r="G31" s="6"/>
      <c r="H31" s="134">
        <f>H37+H41+H34</f>
        <v>0</v>
      </c>
      <c r="I31" s="134">
        <f t="shared" ref="I31:S31" si="16">I37+I41+I34</f>
        <v>0</v>
      </c>
      <c r="J31" s="134">
        <f t="shared" si="16"/>
        <v>0</v>
      </c>
      <c r="K31" s="134">
        <f t="shared" si="16"/>
        <v>0</v>
      </c>
      <c r="L31" s="134">
        <f t="shared" si="16"/>
        <v>0</v>
      </c>
      <c r="M31" s="134">
        <f t="shared" si="16"/>
        <v>0</v>
      </c>
      <c r="N31" s="134">
        <f t="shared" si="16"/>
        <v>2119.34</v>
      </c>
      <c r="O31" s="134">
        <f t="shared" si="16"/>
        <v>2119.34</v>
      </c>
      <c r="P31" s="134">
        <f t="shared" si="16"/>
        <v>3276.06</v>
      </c>
      <c r="Q31" s="134">
        <f t="shared" si="16"/>
        <v>3081.25</v>
      </c>
      <c r="R31" s="134">
        <f t="shared" si="16"/>
        <v>4000</v>
      </c>
      <c r="S31" s="134">
        <f t="shared" si="16"/>
        <v>0</v>
      </c>
      <c r="T31" s="48"/>
      <c r="U31" s="136"/>
    </row>
    <row r="32" spans="1:21" ht="31.5" x14ac:dyDescent="0.2">
      <c r="A32" s="191" t="s">
        <v>697</v>
      </c>
      <c r="B32" s="191" t="s">
        <v>231</v>
      </c>
      <c r="C32" s="5" t="s">
        <v>137</v>
      </c>
      <c r="D32" s="6"/>
      <c r="E32" s="6"/>
      <c r="F32" s="6"/>
      <c r="G32" s="6"/>
      <c r="H32" s="134">
        <f t="shared" ref="H32:S32" si="17">H33+H34</f>
        <v>178.57</v>
      </c>
      <c r="I32" s="134">
        <f t="shared" si="17"/>
        <v>178.57</v>
      </c>
      <c r="J32" s="134">
        <f t="shared" si="17"/>
        <v>0</v>
      </c>
      <c r="K32" s="134">
        <f t="shared" si="17"/>
        <v>0</v>
      </c>
      <c r="L32" s="134">
        <f t="shared" si="17"/>
        <v>0</v>
      </c>
      <c r="M32" s="134">
        <f t="shared" si="17"/>
        <v>0</v>
      </c>
      <c r="N32" s="134">
        <f t="shared" si="17"/>
        <v>0</v>
      </c>
      <c r="O32" s="134">
        <f t="shared" si="17"/>
        <v>0</v>
      </c>
      <c r="P32" s="134">
        <f t="shared" si="17"/>
        <v>0</v>
      </c>
      <c r="Q32" s="134">
        <f t="shared" si="17"/>
        <v>0</v>
      </c>
      <c r="R32" s="134">
        <f t="shared" si="17"/>
        <v>4000</v>
      </c>
      <c r="S32" s="134">
        <f t="shared" si="17"/>
        <v>0</v>
      </c>
      <c r="T32" s="5"/>
      <c r="U32" s="136"/>
    </row>
    <row r="33" spans="1:21" ht="31.5" x14ac:dyDescent="0.2">
      <c r="A33" s="191"/>
      <c r="B33" s="191"/>
      <c r="C33" s="5" t="s">
        <v>687</v>
      </c>
      <c r="D33" s="6" t="s">
        <v>114</v>
      </c>
      <c r="E33" s="6" t="s">
        <v>224</v>
      </c>
      <c r="F33" s="6" t="s">
        <v>232</v>
      </c>
      <c r="G33" s="6" t="s">
        <v>145</v>
      </c>
      <c r="H33" s="134">
        <v>178.57</v>
      </c>
      <c r="I33" s="134">
        <v>178.57</v>
      </c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48"/>
      <c r="U33" s="136"/>
    </row>
    <row r="34" spans="1:21" ht="31.5" x14ac:dyDescent="0.2">
      <c r="A34" s="191"/>
      <c r="B34" s="191"/>
      <c r="C34" s="5" t="s">
        <v>277</v>
      </c>
      <c r="D34" s="6" t="s">
        <v>225</v>
      </c>
      <c r="E34" s="6" t="s">
        <v>224</v>
      </c>
      <c r="F34" s="6" t="s">
        <v>698</v>
      </c>
      <c r="G34" s="6" t="s">
        <v>145</v>
      </c>
      <c r="H34" s="134"/>
      <c r="I34" s="134"/>
      <c r="J34" s="134">
        <v>0</v>
      </c>
      <c r="K34" s="134">
        <v>0</v>
      </c>
      <c r="L34" s="134">
        <v>0</v>
      </c>
      <c r="M34" s="134">
        <v>0</v>
      </c>
      <c r="N34" s="134">
        <v>0</v>
      </c>
      <c r="O34" s="134">
        <v>0</v>
      </c>
      <c r="P34" s="134">
        <v>0</v>
      </c>
      <c r="Q34" s="134">
        <v>0</v>
      </c>
      <c r="R34" s="134">
        <v>4000</v>
      </c>
      <c r="S34" s="134">
        <v>0</v>
      </c>
      <c r="T34" s="48"/>
      <c r="U34" s="136"/>
    </row>
    <row r="35" spans="1:21" ht="31.5" x14ac:dyDescent="0.2">
      <c r="A35" s="191" t="s">
        <v>699</v>
      </c>
      <c r="B35" s="191" t="s">
        <v>700</v>
      </c>
      <c r="C35" s="5" t="s">
        <v>137</v>
      </c>
      <c r="D35" s="6"/>
      <c r="E35" s="6"/>
      <c r="F35" s="6"/>
      <c r="G35" s="6"/>
      <c r="H35" s="134">
        <f>H36+H37</f>
        <v>19.989999999999998</v>
      </c>
      <c r="I35" s="134">
        <f t="shared" ref="I35:S35" si="18">I36+I37</f>
        <v>19.989999999999998</v>
      </c>
      <c r="J35" s="134">
        <f t="shared" si="18"/>
        <v>0</v>
      </c>
      <c r="K35" s="134">
        <f t="shared" si="18"/>
        <v>0</v>
      </c>
      <c r="L35" s="134">
        <f t="shared" si="18"/>
        <v>0</v>
      </c>
      <c r="M35" s="134">
        <f t="shared" si="18"/>
        <v>0</v>
      </c>
      <c r="N35" s="134">
        <f t="shared" si="18"/>
        <v>0</v>
      </c>
      <c r="O35" s="134">
        <f t="shared" si="18"/>
        <v>0</v>
      </c>
      <c r="P35" s="134">
        <f t="shared" si="18"/>
        <v>7</v>
      </c>
      <c r="Q35" s="134">
        <f t="shared" si="18"/>
        <v>2.15</v>
      </c>
      <c r="R35" s="134">
        <f t="shared" si="18"/>
        <v>0</v>
      </c>
      <c r="S35" s="134">
        <f t="shared" si="18"/>
        <v>0</v>
      </c>
      <c r="T35" s="48"/>
      <c r="U35" s="136"/>
    </row>
    <row r="36" spans="1:21" ht="31.5" x14ac:dyDescent="0.2">
      <c r="A36" s="191"/>
      <c r="B36" s="191"/>
      <c r="C36" s="5" t="s">
        <v>687</v>
      </c>
      <c r="D36" s="6" t="s">
        <v>114</v>
      </c>
      <c r="E36" s="6" t="s">
        <v>224</v>
      </c>
      <c r="F36" s="6" t="s">
        <v>233</v>
      </c>
      <c r="G36" s="6" t="s">
        <v>145</v>
      </c>
      <c r="H36" s="134">
        <v>19.989999999999998</v>
      </c>
      <c r="I36" s="134">
        <v>19.989999999999998</v>
      </c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48"/>
      <c r="U36" s="136"/>
    </row>
    <row r="37" spans="1:21" ht="31.5" x14ac:dyDescent="0.2">
      <c r="A37" s="191"/>
      <c r="B37" s="191"/>
      <c r="C37" s="5" t="s">
        <v>277</v>
      </c>
      <c r="D37" s="6" t="s">
        <v>459</v>
      </c>
      <c r="E37" s="6" t="s">
        <v>224</v>
      </c>
      <c r="F37" s="6" t="s">
        <v>701</v>
      </c>
      <c r="G37" s="6" t="s">
        <v>145</v>
      </c>
      <c r="H37" s="134"/>
      <c r="I37" s="134"/>
      <c r="J37" s="134">
        <v>0</v>
      </c>
      <c r="K37" s="134">
        <v>0</v>
      </c>
      <c r="L37" s="134">
        <v>0</v>
      </c>
      <c r="M37" s="134">
        <v>0</v>
      </c>
      <c r="N37" s="134">
        <v>0</v>
      </c>
      <c r="O37" s="134">
        <v>0</v>
      </c>
      <c r="P37" s="134">
        <v>7</v>
      </c>
      <c r="Q37" s="134">
        <v>2.15</v>
      </c>
      <c r="R37" s="134">
        <v>0</v>
      </c>
      <c r="S37" s="134">
        <v>0</v>
      </c>
      <c r="T37" s="48"/>
      <c r="U37" s="136"/>
    </row>
    <row r="38" spans="1:21" ht="31.5" x14ac:dyDescent="0.2">
      <c r="A38" s="191" t="s">
        <v>829</v>
      </c>
      <c r="B38" s="191" t="s">
        <v>830</v>
      </c>
      <c r="C38" s="5" t="s">
        <v>137</v>
      </c>
      <c r="D38" s="6"/>
      <c r="E38" s="6"/>
      <c r="F38" s="6"/>
      <c r="G38" s="6"/>
      <c r="H38" s="134">
        <f t="shared" ref="H38:I38" si="19">H39</f>
        <v>0</v>
      </c>
      <c r="I38" s="134">
        <f t="shared" si="19"/>
        <v>0</v>
      </c>
      <c r="J38" s="134">
        <f>J39</f>
        <v>0</v>
      </c>
      <c r="K38" s="134">
        <f t="shared" ref="K38:R38" si="20">K39</f>
        <v>0</v>
      </c>
      <c r="L38" s="134">
        <f t="shared" si="20"/>
        <v>0</v>
      </c>
      <c r="M38" s="134">
        <f t="shared" si="20"/>
        <v>0</v>
      </c>
      <c r="N38" s="134">
        <f t="shared" si="20"/>
        <v>0</v>
      </c>
      <c r="O38" s="134">
        <f t="shared" si="20"/>
        <v>0</v>
      </c>
      <c r="P38" s="134">
        <f t="shared" si="20"/>
        <v>0</v>
      </c>
      <c r="Q38" s="134">
        <f t="shared" si="20"/>
        <v>0</v>
      </c>
      <c r="R38" s="134">
        <f t="shared" si="20"/>
        <v>0</v>
      </c>
      <c r="S38" s="134"/>
      <c r="T38" s="48"/>
      <c r="U38" s="136"/>
    </row>
    <row r="39" spans="1:21" ht="15.75" x14ac:dyDescent="0.2">
      <c r="A39" s="191"/>
      <c r="B39" s="191"/>
      <c r="C39" s="5" t="s">
        <v>17</v>
      </c>
      <c r="D39" s="6" t="s">
        <v>114</v>
      </c>
      <c r="E39" s="6" t="s">
        <v>224</v>
      </c>
      <c r="F39" s="6" t="s">
        <v>831</v>
      </c>
      <c r="G39" s="6" t="s">
        <v>197</v>
      </c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48"/>
      <c r="U39" s="136"/>
    </row>
    <row r="40" spans="1:21" ht="31.5" x14ac:dyDescent="0.2">
      <c r="A40" s="191" t="s">
        <v>702</v>
      </c>
      <c r="B40" s="191" t="s">
        <v>703</v>
      </c>
      <c r="C40" s="5" t="s">
        <v>137</v>
      </c>
      <c r="D40" s="6"/>
      <c r="E40" s="6"/>
      <c r="F40" s="6"/>
      <c r="G40" s="6"/>
      <c r="H40" s="134"/>
      <c r="I40" s="134"/>
      <c r="J40" s="134">
        <f>J41</f>
        <v>0</v>
      </c>
      <c r="K40" s="134">
        <f t="shared" ref="K40:S40" si="21">K41</f>
        <v>0</v>
      </c>
      <c r="L40" s="134">
        <f t="shared" si="21"/>
        <v>0</v>
      </c>
      <c r="M40" s="134">
        <f t="shared" si="21"/>
        <v>0</v>
      </c>
      <c r="N40" s="134">
        <f t="shared" si="21"/>
        <v>2119.34</v>
      </c>
      <c r="O40" s="134">
        <f t="shared" si="21"/>
        <v>2119.34</v>
      </c>
      <c r="P40" s="134">
        <f t="shared" si="21"/>
        <v>3269.06</v>
      </c>
      <c r="Q40" s="134">
        <f t="shared" si="21"/>
        <v>3079.1</v>
      </c>
      <c r="R40" s="134">
        <f t="shared" si="21"/>
        <v>0</v>
      </c>
      <c r="S40" s="134">
        <f t="shared" si="21"/>
        <v>0</v>
      </c>
      <c r="T40" s="48"/>
      <c r="U40" s="136"/>
    </row>
    <row r="41" spans="1:21" ht="31.5" x14ac:dyDescent="0.2">
      <c r="A41" s="191"/>
      <c r="B41" s="191"/>
      <c r="C41" s="5" t="s">
        <v>277</v>
      </c>
      <c r="D41" s="6" t="s">
        <v>459</v>
      </c>
      <c r="E41" s="6" t="s">
        <v>224</v>
      </c>
      <c r="F41" s="6" t="s">
        <v>704</v>
      </c>
      <c r="G41" s="6" t="s">
        <v>145</v>
      </c>
      <c r="H41" s="134"/>
      <c r="I41" s="134"/>
      <c r="J41" s="134">
        <v>0</v>
      </c>
      <c r="K41" s="134">
        <v>0</v>
      </c>
      <c r="L41" s="134">
        <v>0</v>
      </c>
      <c r="M41" s="134">
        <v>0</v>
      </c>
      <c r="N41" s="134">
        <v>2119.34</v>
      </c>
      <c r="O41" s="134">
        <v>2119.34</v>
      </c>
      <c r="P41" s="134">
        <v>3269.06</v>
      </c>
      <c r="Q41" s="134">
        <v>3079.1</v>
      </c>
      <c r="R41" s="134">
        <v>0</v>
      </c>
      <c r="S41" s="134">
        <v>0</v>
      </c>
      <c r="T41" s="48"/>
      <c r="U41" s="136"/>
    </row>
    <row r="42" spans="1:21" ht="31.5" x14ac:dyDescent="0.2">
      <c r="A42" s="191" t="s">
        <v>234</v>
      </c>
      <c r="B42" s="191" t="s">
        <v>235</v>
      </c>
      <c r="C42" s="5" t="s">
        <v>137</v>
      </c>
      <c r="D42" s="6"/>
      <c r="E42" s="6"/>
      <c r="F42" s="6"/>
      <c r="G42" s="6"/>
      <c r="H42" s="134">
        <f>H43+H44</f>
        <v>17492.97</v>
      </c>
      <c r="I42" s="134">
        <f t="shared" ref="I42:S42" si="22">I43+I44</f>
        <v>17492.968000000001</v>
      </c>
      <c r="J42" s="134">
        <f>J43+J44</f>
        <v>3771.4999999999995</v>
      </c>
      <c r="K42" s="134">
        <f t="shared" si="22"/>
        <v>3771.4999999999995</v>
      </c>
      <c r="L42" s="134">
        <f t="shared" si="22"/>
        <v>8032.3400000000011</v>
      </c>
      <c r="M42" s="134">
        <f t="shared" si="22"/>
        <v>8032.3400000000011</v>
      </c>
      <c r="N42" s="134">
        <f t="shared" si="22"/>
        <v>12312.919999999996</v>
      </c>
      <c r="O42" s="134">
        <f t="shared" si="22"/>
        <v>12312.919999999996</v>
      </c>
      <c r="P42" s="134">
        <f>P43+P44</f>
        <v>17490.940000000002</v>
      </c>
      <c r="Q42" s="134">
        <f t="shared" si="22"/>
        <v>17486.47</v>
      </c>
      <c r="R42" s="134">
        <f t="shared" si="22"/>
        <v>16565.289999999997</v>
      </c>
      <c r="S42" s="134">
        <f t="shared" si="22"/>
        <v>16565.289999999997</v>
      </c>
      <c r="T42" s="48"/>
      <c r="U42" s="136"/>
    </row>
    <row r="43" spans="1:21" ht="31.5" x14ac:dyDescent="0.2">
      <c r="A43" s="191"/>
      <c r="B43" s="191"/>
      <c r="C43" s="5" t="s">
        <v>687</v>
      </c>
      <c r="D43" s="6" t="s">
        <v>114</v>
      </c>
      <c r="E43" s="6"/>
      <c r="F43" s="6"/>
      <c r="G43" s="6"/>
      <c r="H43" s="134">
        <f>H47+H50+H52+H55+H59+H62+H64+H66+H67+H70</f>
        <v>17492.97</v>
      </c>
      <c r="I43" s="134">
        <f t="shared" ref="I43:S43" si="23">I47+I50+I52+I55+I59+I62+I64+I66+I67+I70</f>
        <v>17492.968000000001</v>
      </c>
      <c r="J43" s="134">
        <f t="shared" si="23"/>
        <v>0</v>
      </c>
      <c r="K43" s="134">
        <f t="shared" si="23"/>
        <v>0</v>
      </c>
      <c r="L43" s="134">
        <f t="shared" si="23"/>
        <v>0</v>
      </c>
      <c r="M43" s="134">
        <f t="shared" si="23"/>
        <v>0</v>
      </c>
      <c r="N43" s="134">
        <f t="shared" si="23"/>
        <v>0</v>
      </c>
      <c r="O43" s="134">
        <f t="shared" si="23"/>
        <v>0</v>
      </c>
      <c r="P43" s="134">
        <f>P47+P50+P52+P55+P59+P62+P64+P66+P67+P70</f>
        <v>0</v>
      </c>
      <c r="Q43" s="134">
        <f t="shared" si="23"/>
        <v>0</v>
      </c>
      <c r="R43" s="134">
        <f t="shared" si="23"/>
        <v>0</v>
      </c>
      <c r="S43" s="134">
        <f t="shared" si="23"/>
        <v>0</v>
      </c>
      <c r="T43" s="48"/>
      <c r="U43" s="136"/>
    </row>
    <row r="44" spans="1:21" ht="31.5" x14ac:dyDescent="0.2">
      <c r="A44" s="191"/>
      <c r="B44" s="191"/>
      <c r="C44" s="5" t="s">
        <v>277</v>
      </c>
      <c r="D44" s="6" t="s">
        <v>459</v>
      </c>
      <c r="E44" s="6"/>
      <c r="F44" s="6"/>
      <c r="G44" s="6"/>
      <c r="H44" s="134">
        <f>H48+H49+H51+H53+H56+H57+H58+H60+H61+H63+H65+H68+H71+H75+H69+H54</f>
        <v>0</v>
      </c>
      <c r="I44" s="134">
        <f t="shared" ref="I44:S44" si="24">I48+I49+I51+I53+I56+I57+I58+I60+I61+I63+I65+I68+I71+I75+I69+I54</f>
        <v>0</v>
      </c>
      <c r="J44" s="134">
        <f t="shared" si="24"/>
        <v>3771.4999999999995</v>
      </c>
      <c r="K44" s="134">
        <f t="shared" si="24"/>
        <v>3771.4999999999995</v>
      </c>
      <c r="L44" s="134">
        <f t="shared" si="24"/>
        <v>8032.3400000000011</v>
      </c>
      <c r="M44" s="134">
        <f t="shared" si="24"/>
        <v>8032.3400000000011</v>
      </c>
      <c r="N44" s="134">
        <f t="shared" si="24"/>
        <v>12312.919999999996</v>
      </c>
      <c r="O44" s="134">
        <f t="shared" si="24"/>
        <v>12312.919999999996</v>
      </c>
      <c r="P44" s="134">
        <f>P48+P49+P51+P53+P56+P57+P58+P60+P61+P63+P65+P68+P71+P75+P69+P54</f>
        <v>17490.940000000002</v>
      </c>
      <c r="Q44" s="134">
        <f t="shared" si="24"/>
        <v>17486.47</v>
      </c>
      <c r="R44" s="134">
        <f t="shared" si="24"/>
        <v>16565.289999999997</v>
      </c>
      <c r="S44" s="134">
        <f t="shared" si="24"/>
        <v>16565.289999999997</v>
      </c>
      <c r="T44" s="48"/>
      <c r="U44" s="136"/>
    </row>
    <row r="45" spans="1:21" ht="31.5" x14ac:dyDescent="0.2">
      <c r="A45" s="191" t="s">
        <v>705</v>
      </c>
      <c r="B45" s="191" t="s">
        <v>236</v>
      </c>
      <c r="C45" s="5" t="s">
        <v>137</v>
      </c>
      <c r="D45" s="6"/>
      <c r="E45" s="6"/>
      <c r="F45" s="6"/>
      <c r="G45" s="6"/>
      <c r="H45" s="134">
        <f>H46</f>
        <v>17492.97</v>
      </c>
      <c r="I45" s="134">
        <f t="shared" ref="I45:S45" si="25">I46</f>
        <v>17492.968000000001</v>
      </c>
      <c r="J45" s="134">
        <f t="shared" si="25"/>
        <v>3771.4999999999995</v>
      </c>
      <c r="K45" s="134">
        <f t="shared" si="25"/>
        <v>3771.4999999999995</v>
      </c>
      <c r="L45" s="134">
        <f t="shared" si="25"/>
        <v>8032.3400000000011</v>
      </c>
      <c r="M45" s="134">
        <f t="shared" si="25"/>
        <v>8032.3400000000011</v>
      </c>
      <c r="N45" s="134">
        <f t="shared" si="25"/>
        <v>12312.919999999998</v>
      </c>
      <c r="O45" s="134">
        <f t="shared" si="25"/>
        <v>12312.919999999998</v>
      </c>
      <c r="P45" s="134">
        <f t="shared" si="25"/>
        <v>17490.940000000002</v>
      </c>
      <c r="Q45" s="134">
        <f t="shared" si="25"/>
        <v>17486.47</v>
      </c>
      <c r="R45" s="134">
        <f t="shared" si="25"/>
        <v>16565.289999999997</v>
      </c>
      <c r="S45" s="134">
        <f t="shared" si="25"/>
        <v>16565.289999999997</v>
      </c>
      <c r="T45" s="48"/>
      <c r="U45" s="136"/>
    </row>
    <row r="46" spans="1:21" ht="15.75" x14ac:dyDescent="0.2">
      <c r="A46" s="191"/>
      <c r="B46" s="191"/>
      <c r="C46" s="5" t="s">
        <v>17</v>
      </c>
      <c r="D46" s="6"/>
      <c r="E46" s="6"/>
      <c r="F46" s="6"/>
      <c r="G46" s="6"/>
      <c r="H46" s="134">
        <f>H47+H48+H49+H50+H51+H52+H53+H54+H55+H56+H57+H58+H59+H60+H61+H62+H63+H64+H65+H66+H67+H68+H69+H70+H71+H75</f>
        <v>17492.97</v>
      </c>
      <c r="I46" s="134">
        <f t="shared" ref="I46:S46" si="26">I47+I48+I49+I50+I51+I52+I53+I54+I55+I56+I57+I58+I59+I60+I61+I62+I63+I64+I65+I66+I67+I68+I69+I70+I71+I75</f>
        <v>17492.968000000001</v>
      </c>
      <c r="J46" s="134">
        <f t="shared" si="26"/>
        <v>3771.4999999999995</v>
      </c>
      <c r="K46" s="134">
        <f t="shared" si="26"/>
        <v>3771.4999999999995</v>
      </c>
      <c r="L46" s="134">
        <f t="shared" si="26"/>
        <v>8032.3400000000011</v>
      </c>
      <c r="M46" s="134">
        <f t="shared" si="26"/>
        <v>8032.3400000000011</v>
      </c>
      <c r="N46" s="134">
        <f t="shared" si="26"/>
        <v>12312.919999999998</v>
      </c>
      <c r="O46" s="134">
        <f t="shared" si="26"/>
        <v>12312.919999999998</v>
      </c>
      <c r="P46" s="134">
        <f>P47+P48+P49+P50+P51+P52+P53+P54+P55+P56+P57+P58+P59+P60+P61+P62+P63+P64+P65+P66+P67+P68+P69+P70+P71+P75</f>
        <v>17490.940000000002</v>
      </c>
      <c r="Q46" s="134">
        <f t="shared" si="26"/>
        <v>17486.47</v>
      </c>
      <c r="R46" s="134">
        <f t="shared" si="26"/>
        <v>16565.289999999997</v>
      </c>
      <c r="S46" s="134">
        <f t="shared" si="26"/>
        <v>16565.289999999997</v>
      </c>
      <c r="T46" s="48"/>
      <c r="U46" s="136"/>
    </row>
    <row r="47" spans="1:21" ht="31.5" x14ac:dyDescent="0.2">
      <c r="A47" s="191"/>
      <c r="B47" s="191" t="s">
        <v>237</v>
      </c>
      <c r="C47" s="5" t="s">
        <v>687</v>
      </c>
      <c r="D47" s="6" t="s">
        <v>114</v>
      </c>
      <c r="E47" s="6" t="s">
        <v>238</v>
      </c>
      <c r="F47" s="6" t="s">
        <v>239</v>
      </c>
      <c r="G47" s="6" t="s">
        <v>240</v>
      </c>
      <c r="H47" s="134">
        <v>947.09</v>
      </c>
      <c r="I47" s="134">
        <v>947.09</v>
      </c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48"/>
      <c r="U47" s="136"/>
    </row>
    <row r="48" spans="1:21" ht="31.5" x14ac:dyDescent="0.2">
      <c r="A48" s="191"/>
      <c r="B48" s="191"/>
      <c r="C48" s="5" t="s">
        <v>277</v>
      </c>
      <c r="D48" s="6" t="s">
        <v>459</v>
      </c>
      <c r="E48" s="6" t="s">
        <v>238</v>
      </c>
      <c r="F48" s="6" t="s">
        <v>706</v>
      </c>
      <c r="G48" s="6" t="s">
        <v>240</v>
      </c>
      <c r="H48" s="134"/>
      <c r="I48" s="134"/>
      <c r="J48" s="134">
        <v>162.16999999999999</v>
      </c>
      <c r="K48" s="134">
        <v>162.16999999999999</v>
      </c>
      <c r="L48" s="134">
        <v>380.2</v>
      </c>
      <c r="M48" s="134">
        <v>380.2</v>
      </c>
      <c r="N48" s="134">
        <v>547.59</v>
      </c>
      <c r="O48" s="134">
        <v>547.59</v>
      </c>
      <c r="P48" s="134">
        <v>794.05</v>
      </c>
      <c r="Q48" s="134">
        <v>794.05</v>
      </c>
      <c r="R48" s="134">
        <v>730.66</v>
      </c>
      <c r="S48" s="134">
        <v>730.66</v>
      </c>
      <c r="T48" s="48"/>
      <c r="U48" s="136"/>
    </row>
    <row r="49" spans="1:21" ht="31.5" x14ac:dyDescent="0.2">
      <c r="A49" s="191"/>
      <c r="B49" s="191"/>
      <c r="C49" s="5" t="s">
        <v>277</v>
      </c>
      <c r="D49" s="6" t="s">
        <v>459</v>
      </c>
      <c r="E49" s="6" t="s">
        <v>238</v>
      </c>
      <c r="F49" s="6" t="s">
        <v>706</v>
      </c>
      <c r="G49" s="6" t="s">
        <v>507</v>
      </c>
      <c r="H49" s="134"/>
      <c r="I49" s="134"/>
      <c r="J49" s="134">
        <v>40.369999999999997</v>
      </c>
      <c r="K49" s="134">
        <v>40.369999999999997</v>
      </c>
      <c r="L49" s="134">
        <v>106.42</v>
      </c>
      <c r="M49" s="134">
        <v>106.42</v>
      </c>
      <c r="N49" s="134">
        <v>149.04</v>
      </c>
      <c r="O49" s="134">
        <v>149.04</v>
      </c>
      <c r="P49" s="134">
        <v>223.8</v>
      </c>
      <c r="Q49" s="134">
        <v>223.8</v>
      </c>
      <c r="R49" s="134">
        <v>220.66</v>
      </c>
      <c r="S49" s="134">
        <v>220.66</v>
      </c>
      <c r="T49" s="48"/>
      <c r="U49" s="136"/>
    </row>
    <row r="50" spans="1:21" ht="31.5" x14ac:dyDescent="0.2">
      <c r="A50" s="191"/>
      <c r="B50" s="191" t="s">
        <v>241</v>
      </c>
      <c r="C50" s="5" t="s">
        <v>687</v>
      </c>
      <c r="D50" s="6" t="s">
        <v>114</v>
      </c>
      <c r="E50" s="6" t="s">
        <v>238</v>
      </c>
      <c r="F50" s="6" t="s">
        <v>239</v>
      </c>
      <c r="G50" s="6" t="s">
        <v>146</v>
      </c>
      <c r="H50" s="134">
        <v>11.61</v>
      </c>
      <c r="I50" s="134">
        <v>11.61</v>
      </c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48"/>
      <c r="U50" s="136"/>
    </row>
    <row r="51" spans="1:21" ht="31.5" x14ac:dyDescent="0.2">
      <c r="A51" s="191"/>
      <c r="B51" s="191"/>
      <c r="C51" s="5" t="s">
        <v>707</v>
      </c>
      <c r="D51" s="6" t="s">
        <v>459</v>
      </c>
      <c r="E51" s="6" t="s">
        <v>238</v>
      </c>
      <c r="F51" s="6" t="s">
        <v>706</v>
      </c>
      <c r="G51" s="6" t="s">
        <v>146</v>
      </c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>
        <v>41</v>
      </c>
      <c r="S51" s="134">
        <v>41</v>
      </c>
      <c r="T51" s="48"/>
      <c r="U51" s="136"/>
    </row>
    <row r="52" spans="1:21" ht="31.5" x14ac:dyDescent="0.2">
      <c r="A52" s="191"/>
      <c r="B52" s="191" t="s">
        <v>242</v>
      </c>
      <c r="C52" s="5" t="s">
        <v>687</v>
      </c>
      <c r="D52" s="6" t="s">
        <v>114</v>
      </c>
      <c r="E52" s="6" t="s">
        <v>238</v>
      </c>
      <c r="F52" s="6" t="s">
        <v>239</v>
      </c>
      <c r="G52" s="6" t="s">
        <v>145</v>
      </c>
      <c r="H52" s="134">
        <v>58.17</v>
      </c>
      <c r="I52" s="134">
        <v>58.17</v>
      </c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48"/>
      <c r="U52" s="136"/>
    </row>
    <row r="53" spans="1:21" ht="31.5" x14ac:dyDescent="0.2">
      <c r="A53" s="191"/>
      <c r="B53" s="191"/>
      <c r="C53" s="5" t="s">
        <v>277</v>
      </c>
      <c r="D53" s="6" t="s">
        <v>459</v>
      </c>
      <c r="E53" s="6" t="s">
        <v>238</v>
      </c>
      <c r="F53" s="6" t="s">
        <v>706</v>
      </c>
      <c r="G53" s="6" t="s">
        <v>145</v>
      </c>
      <c r="H53" s="134"/>
      <c r="I53" s="134"/>
      <c r="J53" s="134">
        <v>0</v>
      </c>
      <c r="K53" s="134">
        <v>0</v>
      </c>
      <c r="L53" s="134">
        <v>0</v>
      </c>
      <c r="M53" s="134">
        <v>0</v>
      </c>
      <c r="N53" s="134">
        <v>0</v>
      </c>
      <c r="O53" s="134">
        <v>0</v>
      </c>
      <c r="P53" s="134">
        <v>38.57</v>
      </c>
      <c r="Q53" s="134">
        <v>38.57</v>
      </c>
      <c r="R53" s="134">
        <v>32.9</v>
      </c>
      <c r="S53" s="134">
        <v>32.9</v>
      </c>
      <c r="T53" s="48"/>
    </row>
    <row r="54" spans="1:21" ht="31.5" x14ac:dyDescent="0.2">
      <c r="A54" s="191"/>
      <c r="B54" s="191"/>
      <c r="C54" s="5" t="s">
        <v>277</v>
      </c>
      <c r="D54" s="6" t="s">
        <v>459</v>
      </c>
      <c r="E54" s="6" t="s">
        <v>238</v>
      </c>
      <c r="F54" s="6" t="s">
        <v>706</v>
      </c>
      <c r="G54" s="6" t="s">
        <v>546</v>
      </c>
      <c r="H54" s="134"/>
      <c r="I54" s="134"/>
      <c r="J54" s="134">
        <v>0</v>
      </c>
      <c r="K54" s="134">
        <v>0</v>
      </c>
      <c r="L54" s="134">
        <v>0</v>
      </c>
      <c r="M54" s="134">
        <v>0</v>
      </c>
      <c r="N54" s="134">
        <v>0</v>
      </c>
      <c r="O54" s="134">
        <v>0</v>
      </c>
      <c r="P54" s="134">
        <v>10.199999999999999</v>
      </c>
      <c r="Q54" s="134">
        <v>10.199999999999999</v>
      </c>
      <c r="R54" s="134"/>
      <c r="S54" s="134"/>
      <c r="T54" s="48"/>
    </row>
    <row r="55" spans="1:21" ht="31.5" x14ac:dyDescent="0.2">
      <c r="A55" s="191"/>
      <c r="B55" s="191" t="s">
        <v>237</v>
      </c>
      <c r="C55" s="5" t="s">
        <v>687</v>
      </c>
      <c r="D55" s="6" t="s">
        <v>114</v>
      </c>
      <c r="E55" s="6" t="s">
        <v>238</v>
      </c>
      <c r="F55" s="6" t="s">
        <v>243</v>
      </c>
      <c r="G55" s="6" t="s">
        <v>240</v>
      </c>
      <c r="H55" s="134">
        <v>1010.05</v>
      </c>
      <c r="I55" s="134">
        <v>1010.05</v>
      </c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48"/>
    </row>
    <row r="56" spans="1:21" ht="31.5" x14ac:dyDescent="0.2">
      <c r="A56" s="191"/>
      <c r="B56" s="191"/>
      <c r="C56" s="5" t="s">
        <v>277</v>
      </c>
      <c r="D56" s="6" t="s">
        <v>459</v>
      </c>
      <c r="E56" s="6" t="s">
        <v>238</v>
      </c>
      <c r="F56" s="6" t="s">
        <v>708</v>
      </c>
      <c r="G56" s="6" t="s">
        <v>240</v>
      </c>
      <c r="H56" s="134"/>
      <c r="I56" s="134"/>
      <c r="J56" s="134">
        <v>152.43</v>
      </c>
      <c r="K56" s="134">
        <v>152.43</v>
      </c>
      <c r="L56" s="134">
        <v>328.73</v>
      </c>
      <c r="M56" s="134">
        <v>328.73</v>
      </c>
      <c r="N56" s="134">
        <v>510.36</v>
      </c>
      <c r="O56" s="134">
        <v>510.36</v>
      </c>
      <c r="P56" s="134">
        <v>714.07</v>
      </c>
      <c r="Q56" s="134">
        <v>714.07</v>
      </c>
      <c r="R56" s="134">
        <v>783.6</v>
      </c>
      <c r="S56" s="134">
        <v>783.6</v>
      </c>
      <c r="T56" s="48"/>
    </row>
    <row r="57" spans="1:21" ht="31.5" x14ac:dyDescent="0.2">
      <c r="A57" s="191"/>
      <c r="B57" s="191"/>
      <c r="C57" s="5" t="s">
        <v>277</v>
      </c>
      <c r="D57" s="6" t="s">
        <v>459</v>
      </c>
      <c r="E57" s="6" t="s">
        <v>238</v>
      </c>
      <c r="F57" s="6" t="s">
        <v>708</v>
      </c>
      <c r="G57" s="6" t="s">
        <v>507</v>
      </c>
      <c r="H57" s="134"/>
      <c r="I57" s="134"/>
      <c r="J57" s="134">
        <v>38.18</v>
      </c>
      <c r="K57" s="134">
        <v>38.18</v>
      </c>
      <c r="L57" s="134">
        <v>72.91</v>
      </c>
      <c r="M57" s="134">
        <v>72.91</v>
      </c>
      <c r="N57" s="134">
        <v>135.19</v>
      </c>
      <c r="O57" s="134">
        <v>135.19</v>
      </c>
      <c r="P57" s="134">
        <v>210.9</v>
      </c>
      <c r="Q57" s="134">
        <v>210.9</v>
      </c>
      <c r="R57" s="134">
        <v>236.65</v>
      </c>
      <c r="S57" s="134">
        <v>236.65</v>
      </c>
      <c r="T57" s="48"/>
    </row>
    <row r="58" spans="1:21" ht="63" x14ac:dyDescent="0.2">
      <c r="A58" s="5"/>
      <c r="B58" s="5" t="s">
        <v>244</v>
      </c>
      <c r="C58" s="5" t="s">
        <v>277</v>
      </c>
      <c r="D58" s="6" t="s">
        <v>459</v>
      </c>
      <c r="E58" s="6" t="s">
        <v>238</v>
      </c>
      <c r="F58" s="6" t="s">
        <v>708</v>
      </c>
      <c r="G58" s="6" t="s">
        <v>145</v>
      </c>
      <c r="H58" s="134"/>
      <c r="I58" s="134"/>
      <c r="J58" s="134">
        <v>4.5199999999999996</v>
      </c>
      <c r="K58" s="134">
        <v>4.5199999999999996</v>
      </c>
      <c r="L58" s="134">
        <v>18.84</v>
      </c>
      <c r="M58" s="134">
        <v>18.84</v>
      </c>
      <c r="N58" s="134">
        <v>58.59</v>
      </c>
      <c r="O58" s="134">
        <v>58.59</v>
      </c>
      <c r="P58" s="134">
        <v>95.28</v>
      </c>
      <c r="Q58" s="134">
        <v>95.28</v>
      </c>
      <c r="R58" s="134"/>
      <c r="S58" s="134"/>
      <c r="T58" s="48"/>
    </row>
    <row r="59" spans="1:21" ht="31.5" x14ac:dyDescent="0.2">
      <c r="A59" s="191"/>
      <c r="B59" s="191" t="s">
        <v>237</v>
      </c>
      <c r="C59" s="5" t="s">
        <v>687</v>
      </c>
      <c r="D59" s="6" t="s">
        <v>114</v>
      </c>
      <c r="E59" s="6" t="s">
        <v>225</v>
      </c>
      <c r="F59" s="6" t="s">
        <v>239</v>
      </c>
      <c r="G59" s="6" t="s">
        <v>240</v>
      </c>
      <c r="H59" s="134">
        <v>13861.26</v>
      </c>
      <c r="I59" s="134">
        <v>13861.26</v>
      </c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48"/>
    </row>
    <row r="60" spans="1:21" ht="31.5" x14ac:dyDescent="0.2">
      <c r="A60" s="191"/>
      <c r="B60" s="191"/>
      <c r="C60" s="5" t="s">
        <v>277</v>
      </c>
      <c r="D60" s="6" t="s">
        <v>459</v>
      </c>
      <c r="E60" s="6" t="s">
        <v>225</v>
      </c>
      <c r="F60" s="6" t="s">
        <v>706</v>
      </c>
      <c r="G60" s="6" t="s">
        <v>240</v>
      </c>
      <c r="H60" s="134"/>
      <c r="I60" s="134"/>
      <c r="J60" s="134">
        <v>2388.91</v>
      </c>
      <c r="K60" s="134">
        <v>2388.91</v>
      </c>
      <c r="L60" s="134">
        <v>4942.17</v>
      </c>
      <c r="M60" s="134">
        <v>4942.17</v>
      </c>
      <c r="N60" s="134">
        <v>7330.46</v>
      </c>
      <c r="O60" s="134">
        <v>7330.46</v>
      </c>
      <c r="P60" s="134">
        <v>10101.64</v>
      </c>
      <c r="Q60" s="134">
        <v>10101.64</v>
      </c>
      <c r="R60" s="134">
        <v>10072.31</v>
      </c>
      <c r="S60" s="134">
        <v>10072.31</v>
      </c>
      <c r="T60" s="48"/>
    </row>
    <row r="61" spans="1:21" ht="31.5" x14ac:dyDescent="0.2">
      <c r="A61" s="191"/>
      <c r="B61" s="191"/>
      <c r="C61" s="5" t="s">
        <v>277</v>
      </c>
      <c r="D61" s="55" t="s">
        <v>459</v>
      </c>
      <c r="E61" s="55" t="s">
        <v>225</v>
      </c>
      <c r="F61" s="55" t="s">
        <v>706</v>
      </c>
      <c r="G61" s="55" t="s">
        <v>507</v>
      </c>
      <c r="H61" s="85"/>
      <c r="I61" s="85"/>
      <c r="J61" s="85">
        <v>723.78</v>
      </c>
      <c r="K61" s="85">
        <v>723.78</v>
      </c>
      <c r="L61" s="85">
        <v>1468.79</v>
      </c>
      <c r="M61" s="85">
        <v>1468.79</v>
      </c>
      <c r="N61" s="85">
        <v>2257.64</v>
      </c>
      <c r="O61" s="85">
        <v>2257.64</v>
      </c>
      <c r="P61" s="85">
        <v>3096.28</v>
      </c>
      <c r="Q61" s="85">
        <v>3096.28</v>
      </c>
      <c r="R61" s="85">
        <v>3041.84</v>
      </c>
      <c r="S61" s="85">
        <v>3041.84</v>
      </c>
      <c r="T61" s="58"/>
    </row>
    <row r="62" spans="1:21" ht="31.5" x14ac:dyDescent="0.2">
      <c r="A62" s="191"/>
      <c r="B62" s="191" t="s">
        <v>241</v>
      </c>
      <c r="C62" s="5" t="s">
        <v>687</v>
      </c>
      <c r="D62" s="6" t="s">
        <v>114</v>
      </c>
      <c r="E62" s="6" t="s">
        <v>225</v>
      </c>
      <c r="F62" s="6" t="s">
        <v>239</v>
      </c>
      <c r="G62" s="6" t="s">
        <v>146</v>
      </c>
      <c r="H62" s="134">
        <v>156.43</v>
      </c>
      <c r="I62" s="134">
        <v>156.43</v>
      </c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48"/>
    </row>
    <row r="63" spans="1:21" ht="31.5" x14ac:dyDescent="0.2">
      <c r="A63" s="191"/>
      <c r="B63" s="191"/>
      <c r="C63" s="5" t="s">
        <v>277</v>
      </c>
      <c r="D63" s="6" t="s">
        <v>459</v>
      </c>
      <c r="E63" s="6" t="s">
        <v>225</v>
      </c>
      <c r="F63" s="6" t="s">
        <v>706</v>
      </c>
      <c r="G63" s="6" t="s">
        <v>146</v>
      </c>
      <c r="H63" s="134"/>
      <c r="I63" s="134"/>
      <c r="J63" s="134">
        <v>15.5</v>
      </c>
      <c r="K63" s="134">
        <v>15.5</v>
      </c>
      <c r="L63" s="134">
        <v>40.130000000000003</v>
      </c>
      <c r="M63" s="134">
        <v>40.130000000000003</v>
      </c>
      <c r="N63" s="134">
        <v>51.38</v>
      </c>
      <c r="O63" s="134">
        <v>51.38</v>
      </c>
      <c r="P63" s="134">
        <v>75.97</v>
      </c>
      <c r="Q63" s="134">
        <v>75.97</v>
      </c>
      <c r="R63" s="134">
        <v>92</v>
      </c>
      <c r="S63" s="134">
        <v>92</v>
      </c>
      <c r="T63" s="48"/>
    </row>
    <row r="64" spans="1:21" ht="31.5" x14ac:dyDescent="0.2">
      <c r="A64" s="191"/>
      <c r="B64" s="191" t="s">
        <v>242</v>
      </c>
      <c r="C64" s="5" t="s">
        <v>687</v>
      </c>
      <c r="D64" s="6" t="s">
        <v>114</v>
      </c>
      <c r="E64" s="6" t="s">
        <v>225</v>
      </c>
      <c r="F64" s="6" t="s">
        <v>239</v>
      </c>
      <c r="G64" s="6" t="s">
        <v>145</v>
      </c>
      <c r="H64" s="134">
        <v>1156.83</v>
      </c>
      <c r="I64" s="134">
        <v>1156.83</v>
      </c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48"/>
    </row>
    <row r="65" spans="1:20" ht="31.5" x14ac:dyDescent="0.2">
      <c r="A65" s="191"/>
      <c r="B65" s="191"/>
      <c r="C65" s="5" t="s">
        <v>277</v>
      </c>
      <c r="D65" s="6" t="s">
        <v>459</v>
      </c>
      <c r="E65" s="6" t="s">
        <v>225</v>
      </c>
      <c r="F65" s="6" t="s">
        <v>706</v>
      </c>
      <c r="G65" s="6" t="s">
        <v>145</v>
      </c>
      <c r="H65" s="134"/>
      <c r="I65" s="134"/>
      <c r="J65" s="134">
        <v>244.79</v>
      </c>
      <c r="K65" s="134">
        <v>244.79</v>
      </c>
      <c r="L65" s="134">
        <v>631.32000000000005</v>
      </c>
      <c r="M65" s="134">
        <v>631.32000000000005</v>
      </c>
      <c r="N65" s="134">
        <v>942.14</v>
      </c>
      <c r="O65" s="134">
        <v>942.14</v>
      </c>
      <c r="P65" s="134">
        <v>1564.95</v>
      </c>
      <c r="Q65" s="134">
        <v>1564.95</v>
      </c>
      <c r="R65" s="134">
        <v>1247.8699999999999</v>
      </c>
      <c r="S65" s="134">
        <v>1247.8699999999999</v>
      </c>
      <c r="T65" s="48"/>
    </row>
    <row r="66" spans="1:20" ht="110.25" x14ac:dyDescent="0.2">
      <c r="A66" s="5"/>
      <c r="B66" s="5" t="s">
        <v>465</v>
      </c>
      <c r="C66" s="5" t="s">
        <v>687</v>
      </c>
      <c r="D66" s="6" t="s">
        <v>114</v>
      </c>
      <c r="E66" s="6" t="s">
        <v>225</v>
      </c>
      <c r="F66" s="6" t="s">
        <v>239</v>
      </c>
      <c r="G66" s="6" t="s">
        <v>197</v>
      </c>
      <c r="H66" s="134">
        <v>247.32</v>
      </c>
      <c r="I66" s="134">
        <v>247.31800000000001</v>
      </c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48"/>
    </row>
    <row r="67" spans="1:20" ht="31.5" x14ac:dyDescent="0.2">
      <c r="A67" s="178"/>
      <c r="B67" s="191" t="s">
        <v>245</v>
      </c>
      <c r="C67" s="5" t="s">
        <v>687</v>
      </c>
      <c r="D67" s="6" t="s">
        <v>114</v>
      </c>
      <c r="E67" s="6" t="s">
        <v>225</v>
      </c>
      <c r="F67" s="6" t="s">
        <v>239</v>
      </c>
      <c r="G67" s="6" t="s">
        <v>184</v>
      </c>
      <c r="H67" s="134">
        <v>11.66</v>
      </c>
      <c r="I67" s="134">
        <v>11.66</v>
      </c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39"/>
    </row>
    <row r="68" spans="1:20" ht="31.5" x14ac:dyDescent="0.2">
      <c r="A68" s="178"/>
      <c r="B68" s="191"/>
      <c r="C68" s="5" t="s">
        <v>277</v>
      </c>
      <c r="D68" s="6" t="s">
        <v>459</v>
      </c>
      <c r="E68" s="6" t="s">
        <v>225</v>
      </c>
      <c r="F68" s="6" t="s">
        <v>706</v>
      </c>
      <c r="G68" s="6" t="s">
        <v>184</v>
      </c>
      <c r="H68" s="134"/>
      <c r="I68" s="134"/>
      <c r="J68" s="134">
        <v>0.85</v>
      </c>
      <c r="K68" s="134">
        <v>0.85</v>
      </c>
      <c r="L68" s="134">
        <v>0.85</v>
      </c>
      <c r="M68" s="134">
        <v>0.85</v>
      </c>
      <c r="N68" s="134">
        <v>2.97</v>
      </c>
      <c r="O68" s="134">
        <v>2.97</v>
      </c>
      <c r="P68" s="134">
        <v>2.97</v>
      </c>
      <c r="Q68" s="134">
        <v>2.97</v>
      </c>
      <c r="R68" s="134">
        <v>65.8</v>
      </c>
      <c r="S68" s="134">
        <v>65.8</v>
      </c>
      <c r="T68" s="39"/>
    </row>
    <row r="69" spans="1:20" ht="31.5" x14ac:dyDescent="0.2">
      <c r="A69" s="178"/>
      <c r="B69" s="191"/>
      <c r="C69" s="5" t="s">
        <v>277</v>
      </c>
      <c r="D69" s="6" t="s">
        <v>459</v>
      </c>
      <c r="E69" s="6" t="s">
        <v>225</v>
      </c>
      <c r="F69" s="6" t="s">
        <v>706</v>
      </c>
      <c r="G69" s="6" t="s">
        <v>546</v>
      </c>
      <c r="H69" s="134"/>
      <c r="I69" s="134"/>
      <c r="J69" s="134">
        <v>0</v>
      </c>
      <c r="K69" s="134">
        <v>0</v>
      </c>
      <c r="L69" s="134">
        <v>9.6</v>
      </c>
      <c r="M69" s="134">
        <v>9.6</v>
      </c>
      <c r="N69" s="134">
        <v>28.81</v>
      </c>
      <c r="O69" s="134">
        <v>28.81</v>
      </c>
      <c r="P69" s="134">
        <v>43.21</v>
      </c>
      <c r="Q69" s="134">
        <v>43.21</v>
      </c>
      <c r="R69" s="134"/>
      <c r="S69" s="134"/>
      <c r="T69" s="39"/>
    </row>
    <row r="70" spans="1:20" ht="204.75" x14ac:dyDescent="0.2">
      <c r="A70" s="39"/>
      <c r="B70" s="5" t="s">
        <v>709</v>
      </c>
      <c r="C70" s="5" t="s">
        <v>687</v>
      </c>
      <c r="D70" s="6" t="s">
        <v>114</v>
      </c>
      <c r="E70" s="6" t="s">
        <v>225</v>
      </c>
      <c r="F70" s="6" t="s">
        <v>466</v>
      </c>
      <c r="G70" s="6" t="s">
        <v>240</v>
      </c>
      <c r="H70" s="134">
        <v>32.549999999999997</v>
      </c>
      <c r="I70" s="134">
        <v>32.549999999999997</v>
      </c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39"/>
    </row>
    <row r="71" spans="1:20" ht="378" x14ac:dyDescent="0.2">
      <c r="A71" s="137"/>
      <c r="B71" s="54" t="s">
        <v>710</v>
      </c>
      <c r="C71" s="54" t="s">
        <v>277</v>
      </c>
      <c r="D71" s="55" t="s">
        <v>459</v>
      </c>
      <c r="E71" s="55" t="s">
        <v>238</v>
      </c>
      <c r="F71" s="55" t="s">
        <v>711</v>
      </c>
      <c r="G71" s="55"/>
      <c r="H71" s="85">
        <f>H72+H73+H74</f>
        <v>0</v>
      </c>
      <c r="I71" s="85">
        <f t="shared" ref="I71:S71" si="27">I72+I73+I74</f>
        <v>0</v>
      </c>
      <c r="J71" s="85">
        <f t="shared" si="27"/>
        <v>0</v>
      </c>
      <c r="K71" s="85">
        <f t="shared" si="27"/>
        <v>0</v>
      </c>
      <c r="L71" s="85">
        <f t="shared" si="27"/>
        <v>32.380000000000003</v>
      </c>
      <c r="M71" s="85">
        <f t="shared" si="27"/>
        <v>32.380000000000003</v>
      </c>
      <c r="N71" s="85">
        <f t="shared" si="27"/>
        <v>298.46000000000004</v>
      </c>
      <c r="O71" s="85">
        <f t="shared" si="27"/>
        <v>298.46000000000004</v>
      </c>
      <c r="P71" s="85">
        <f t="shared" si="27"/>
        <v>518.22</v>
      </c>
      <c r="Q71" s="85">
        <f t="shared" si="27"/>
        <v>513.75</v>
      </c>
      <c r="R71" s="85">
        <f t="shared" si="27"/>
        <v>0</v>
      </c>
      <c r="S71" s="85">
        <f t="shared" si="27"/>
        <v>0</v>
      </c>
      <c r="T71" s="137"/>
    </row>
    <row r="72" spans="1:20" s="53" customFormat="1" ht="31.5" x14ac:dyDescent="0.2">
      <c r="A72" s="39"/>
      <c r="B72" s="5" t="s">
        <v>712</v>
      </c>
      <c r="C72" s="5" t="s">
        <v>17</v>
      </c>
      <c r="D72" s="6" t="s">
        <v>459</v>
      </c>
      <c r="E72" s="6" t="s">
        <v>238</v>
      </c>
      <c r="F72" s="6" t="s">
        <v>711</v>
      </c>
      <c r="G72" s="6" t="s">
        <v>240</v>
      </c>
      <c r="H72" s="134">
        <v>0</v>
      </c>
      <c r="I72" s="134">
        <v>0</v>
      </c>
      <c r="J72" s="134">
        <v>0</v>
      </c>
      <c r="K72" s="134">
        <v>0</v>
      </c>
      <c r="L72" s="134">
        <v>32.380000000000003</v>
      </c>
      <c r="M72" s="134">
        <v>32.380000000000003</v>
      </c>
      <c r="N72" s="134">
        <v>168.44</v>
      </c>
      <c r="O72" s="134">
        <v>168.44</v>
      </c>
      <c r="P72" s="134">
        <v>330.51</v>
      </c>
      <c r="Q72" s="134">
        <v>328.03</v>
      </c>
      <c r="R72" s="134"/>
      <c r="S72" s="134"/>
      <c r="T72" s="39"/>
    </row>
    <row r="73" spans="1:20" ht="141.75" x14ac:dyDescent="0.2">
      <c r="A73" s="39"/>
      <c r="B73" s="5" t="s">
        <v>713</v>
      </c>
      <c r="C73" s="5" t="s">
        <v>17</v>
      </c>
      <c r="D73" s="6" t="s">
        <v>459</v>
      </c>
      <c r="E73" s="6" t="s">
        <v>238</v>
      </c>
      <c r="F73" s="6" t="s">
        <v>711</v>
      </c>
      <c r="G73" s="6" t="s">
        <v>507</v>
      </c>
      <c r="H73" s="134"/>
      <c r="I73" s="134"/>
      <c r="J73" s="134">
        <v>0</v>
      </c>
      <c r="K73" s="134">
        <v>0</v>
      </c>
      <c r="L73" s="134">
        <v>0</v>
      </c>
      <c r="M73" s="134">
        <v>0</v>
      </c>
      <c r="N73" s="134">
        <v>42.12</v>
      </c>
      <c r="O73" s="134">
        <v>42.12</v>
      </c>
      <c r="P73" s="134">
        <v>99.81</v>
      </c>
      <c r="Q73" s="134">
        <v>97.82</v>
      </c>
      <c r="R73" s="134"/>
      <c r="S73" s="134"/>
      <c r="T73" s="39"/>
    </row>
    <row r="74" spans="1:20" ht="78.75" x14ac:dyDescent="0.2">
      <c r="A74" s="39"/>
      <c r="B74" s="5" t="s">
        <v>714</v>
      </c>
      <c r="C74" s="5" t="s">
        <v>277</v>
      </c>
      <c r="D74" s="6" t="s">
        <v>459</v>
      </c>
      <c r="E74" s="6" t="s">
        <v>238</v>
      </c>
      <c r="F74" s="6" t="s">
        <v>711</v>
      </c>
      <c r="G74" s="6" t="s">
        <v>145</v>
      </c>
      <c r="H74" s="134"/>
      <c r="I74" s="134"/>
      <c r="J74" s="134">
        <v>0</v>
      </c>
      <c r="K74" s="134">
        <v>0</v>
      </c>
      <c r="L74" s="134">
        <v>0</v>
      </c>
      <c r="M74" s="134">
        <v>0</v>
      </c>
      <c r="N74" s="134">
        <v>87.9</v>
      </c>
      <c r="O74" s="134">
        <v>87.9</v>
      </c>
      <c r="P74" s="134">
        <v>87.9</v>
      </c>
      <c r="Q74" s="134">
        <v>87.9</v>
      </c>
      <c r="R74" s="134"/>
      <c r="S74" s="134"/>
      <c r="T74" s="39"/>
    </row>
    <row r="75" spans="1:20" ht="393.75" x14ac:dyDescent="0.2">
      <c r="A75" s="39"/>
      <c r="B75" s="5" t="s">
        <v>715</v>
      </c>
      <c r="C75" s="5"/>
      <c r="D75" s="6" t="s">
        <v>459</v>
      </c>
      <c r="E75" s="6" t="s">
        <v>238</v>
      </c>
      <c r="F75" s="6" t="s">
        <v>716</v>
      </c>
      <c r="G75" s="6"/>
      <c r="H75" s="134">
        <f>H76+H77+H78</f>
        <v>0</v>
      </c>
      <c r="I75" s="134">
        <f t="shared" ref="I75:Q75" si="28">I76+I77+I78</f>
        <v>0</v>
      </c>
      <c r="J75" s="134">
        <f t="shared" si="28"/>
        <v>0</v>
      </c>
      <c r="K75" s="134">
        <f t="shared" si="28"/>
        <v>0</v>
      </c>
      <c r="L75" s="134">
        <f t="shared" si="28"/>
        <v>0</v>
      </c>
      <c r="M75" s="134">
        <f t="shared" si="28"/>
        <v>0</v>
      </c>
      <c r="N75" s="134">
        <f t="shared" si="28"/>
        <v>0.29000000000000004</v>
      </c>
      <c r="O75" s="134">
        <f t="shared" si="28"/>
        <v>0.29000000000000004</v>
      </c>
      <c r="P75" s="134">
        <f t="shared" si="28"/>
        <v>0.83</v>
      </c>
      <c r="Q75" s="134">
        <f t="shared" si="28"/>
        <v>0.83</v>
      </c>
      <c r="R75" s="134">
        <f>R76+R77+R78</f>
        <v>0</v>
      </c>
      <c r="S75" s="134">
        <f t="shared" ref="S75" si="29">S76+S77+S78</f>
        <v>0</v>
      </c>
      <c r="T75" s="39"/>
    </row>
    <row r="76" spans="1:20" ht="31.5" x14ac:dyDescent="0.2">
      <c r="A76" s="39"/>
      <c r="B76" s="5" t="s">
        <v>712</v>
      </c>
      <c r="C76" s="5" t="s">
        <v>17</v>
      </c>
      <c r="D76" s="6" t="s">
        <v>459</v>
      </c>
      <c r="E76" s="6" t="s">
        <v>238</v>
      </c>
      <c r="F76" s="6" t="s">
        <v>716</v>
      </c>
      <c r="G76" s="6" t="s">
        <v>240</v>
      </c>
      <c r="H76" s="134"/>
      <c r="I76" s="134"/>
      <c r="J76" s="134">
        <v>0</v>
      </c>
      <c r="K76" s="134">
        <v>0</v>
      </c>
      <c r="L76" s="134">
        <v>0</v>
      </c>
      <c r="M76" s="134">
        <v>0</v>
      </c>
      <c r="N76" s="134">
        <v>0.16</v>
      </c>
      <c r="O76" s="134">
        <v>0.16</v>
      </c>
      <c r="P76" s="134">
        <v>0.56999999999999995</v>
      </c>
      <c r="Q76" s="134">
        <v>0.56999999999999995</v>
      </c>
      <c r="R76" s="134"/>
      <c r="S76" s="134"/>
      <c r="T76" s="39"/>
    </row>
    <row r="77" spans="1:20" ht="141.75" x14ac:dyDescent="0.2">
      <c r="A77" s="39"/>
      <c r="B77" s="5" t="s">
        <v>713</v>
      </c>
      <c r="C77" s="5" t="s">
        <v>17</v>
      </c>
      <c r="D77" s="6" t="s">
        <v>459</v>
      </c>
      <c r="E77" s="6" t="s">
        <v>238</v>
      </c>
      <c r="F77" s="6" t="s">
        <v>716</v>
      </c>
      <c r="G77" s="6" t="s">
        <v>507</v>
      </c>
      <c r="H77" s="134"/>
      <c r="I77" s="134"/>
      <c r="J77" s="134">
        <v>0</v>
      </c>
      <c r="K77" s="134">
        <v>0</v>
      </c>
      <c r="L77" s="134">
        <v>0</v>
      </c>
      <c r="M77" s="134">
        <v>0</v>
      </c>
      <c r="N77" s="134">
        <v>0.04</v>
      </c>
      <c r="O77" s="134">
        <v>0.04</v>
      </c>
      <c r="P77" s="134">
        <v>0.17</v>
      </c>
      <c r="Q77" s="134">
        <v>0.17</v>
      </c>
      <c r="R77" s="134"/>
      <c r="S77" s="134"/>
      <c r="T77" s="39"/>
    </row>
    <row r="78" spans="1:20" ht="78.75" x14ac:dyDescent="0.2">
      <c r="A78" s="39"/>
      <c r="B78" s="5" t="s">
        <v>714</v>
      </c>
      <c r="C78" s="5" t="s">
        <v>707</v>
      </c>
      <c r="D78" s="6" t="s">
        <v>459</v>
      </c>
      <c r="E78" s="6" t="s">
        <v>238</v>
      </c>
      <c r="F78" s="6" t="s">
        <v>716</v>
      </c>
      <c r="G78" s="6" t="s">
        <v>145</v>
      </c>
      <c r="H78" s="134"/>
      <c r="I78" s="134"/>
      <c r="J78" s="134">
        <v>0</v>
      </c>
      <c r="K78" s="134">
        <v>0</v>
      </c>
      <c r="L78" s="134">
        <v>0</v>
      </c>
      <c r="M78" s="134">
        <v>0</v>
      </c>
      <c r="N78" s="134">
        <v>0.09</v>
      </c>
      <c r="O78" s="134">
        <v>0.09</v>
      </c>
      <c r="P78" s="134">
        <v>0.09</v>
      </c>
      <c r="Q78" s="134">
        <v>0.09</v>
      </c>
      <c r="R78" s="134"/>
      <c r="S78" s="134"/>
      <c r="T78" s="39"/>
    </row>
    <row r="79" spans="1:20" ht="31.5" x14ac:dyDescent="0.2">
      <c r="A79" s="191" t="s">
        <v>832</v>
      </c>
      <c r="B79" s="191" t="s">
        <v>246</v>
      </c>
      <c r="C79" s="54" t="s">
        <v>687</v>
      </c>
      <c r="D79" s="55" t="s">
        <v>114</v>
      </c>
      <c r="E79" s="55" t="s">
        <v>224</v>
      </c>
      <c r="F79" s="55" t="s">
        <v>467</v>
      </c>
      <c r="G79" s="55" t="s">
        <v>248</v>
      </c>
      <c r="H79" s="85">
        <v>20026.349999999999</v>
      </c>
      <c r="I79" s="85">
        <v>20026.349999999999</v>
      </c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58"/>
    </row>
    <row r="80" spans="1:20" ht="31.5" x14ac:dyDescent="0.2">
      <c r="A80" s="191"/>
      <c r="B80" s="191"/>
      <c r="C80" s="54" t="s">
        <v>707</v>
      </c>
      <c r="D80" s="55" t="s">
        <v>459</v>
      </c>
      <c r="E80" s="55" t="s">
        <v>224</v>
      </c>
      <c r="F80" s="55" t="s">
        <v>717</v>
      </c>
      <c r="G80" s="55" t="s">
        <v>248</v>
      </c>
      <c r="H80" s="85"/>
      <c r="I80" s="85"/>
      <c r="J80" s="85">
        <v>0</v>
      </c>
      <c r="K80" s="85">
        <v>0</v>
      </c>
      <c r="L80" s="85">
        <v>0</v>
      </c>
      <c r="M80" s="85">
        <v>0</v>
      </c>
      <c r="N80" s="85">
        <v>3015</v>
      </c>
      <c r="O80" s="85">
        <v>1600</v>
      </c>
      <c r="P80" s="85">
        <v>12213</v>
      </c>
      <c r="Q80" s="85">
        <v>7888.35</v>
      </c>
      <c r="R80" s="85">
        <v>36796</v>
      </c>
      <c r="S80" s="85">
        <v>36796</v>
      </c>
      <c r="T80" s="58"/>
    </row>
    <row r="81" spans="1:20" ht="189" x14ac:dyDescent="0.2">
      <c r="A81" s="5" t="s">
        <v>833</v>
      </c>
      <c r="B81" s="5" t="s">
        <v>468</v>
      </c>
      <c r="C81" s="5" t="s">
        <v>687</v>
      </c>
      <c r="D81" s="6" t="s">
        <v>114</v>
      </c>
      <c r="E81" s="6" t="s">
        <v>165</v>
      </c>
      <c r="F81" s="6" t="s">
        <v>247</v>
      </c>
      <c r="G81" s="6" t="s">
        <v>205</v>
      </c>
      <c r="H81" s="134">
        <v>67.599999999999994</v>
      </c>
      <c r="I81" s="134">
        <v>67.599999999999994</v>
      </c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48"/>
    </row>
    <row r="82" spans="1:20" ht="173.25" x14ac:dyDescent="0.2">
      <c r="A82" s="5" t="s">
        <v>834</v>
      </c>
      <c r="B82" s="5" t="s">
        <v>469</v>
      </c>
      <c r="C82" s="5" t="s">
        <v>687</v>
      </c>
      <c r="D82" s="6" t="s">
        <v>114</v>
      </c>
      <c r="E82" s="6" t="s">
        <v>225</v>
      </c>
      <c r="F82" s="6" t="s">
        <v>470</v>
      </c>
      <c r="G82" s="6" t="s">
        <v>471</v>
      </c>
      <c r="H82" s="134">
        <v>117.34</v>
      </c>
      <c r="I82" s="134">
        <v>117.34</v>
      </c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48"/>
    </row>
    <row r="83" spans="1:20" ht="110.25" x14ac:dyDescent="0.2">
      <c r="A83" s="5" t="s">
        <v>835</v>
      </c>
      <c r="B83" s="5" t="s">
        <v>718</v>
      </c>
      <c r="C83" s="5" t="s">
        <v>277</v>
      </c>
      <c r="D83" s="6" t="s">
        <v>459</v>
      </c>
      <c r="E83" s="6" t="s">
        <v>224</v>
      </c>
      <c r="F83" s="6" t="s">
        <v>719</v>
      </c>
      <c r="G83" s="6" t="s">
        <v>145</v>
      </c>
      <c r="H83" s="134"/>
      <c r="I83" s="134"/>
      <c r="J83" s="134">
        <v>405.73</v>
      </c>
      <c r="K83" s="134">
        <v>405.73</v>
      </c>
      <c r="L83" s="134">
        <v>405.73</v>
      </c>
      <c r="M83" s="134">
        <v>405.73</v>
      </c>
      <c r="N83" s="134">
        <v>405.73</v>
      </c>
      <c r="O83" s="134">
        <v>405.73</v>
      </c>
      <c r="P83" s="134">
        <v>405.73</v>
      </c>
      <c r="Q83" s="134">
        <v>405.73</v>
      </c>
      <c r="R83" s="134"/>
      <c r="S83" s="134"/>
      <c r="T83" s="48"/>
    </row>
  </sheetData>
  <mergeCells count="66">
    <mergeCell ref="A64:A65"/>
    <mergeCell ref="B64:B65"/>
    <mergeCell ref="A67:A69"/>
    <mergeCell ref="B67:B69"/>
    <mergeCell ref="A79:A80"/>
    <mergeCell ref="B79:B80"/>
    <mergeCell ref="A47:A49"/>
    <mergeCell ref="B47:B49"/>
    <mergeCell ref="A50:A51"/>
    <mergeCell ref="B50:B51"/>
    <mergeCell ref="A52:A54"/>
    <mergeCell ref="B52:B54"/>
    <mergeCell ref="A20:A22"/>
    <mergeCell ref="B20:B22"/>
    <mergeCell ref="A23:A24"/>
    <mergeCell ref="B23:B24"/>
    <mergeCell ref="A25:A26"/>
    <mergeCell ref="B25:B26"/>
    <mergeCell ref="A17:A19"/>
    <mergeCell ref="B17:B19"/>
    <mergeCell ref="A40:A41"/>
    <mergeCell ref="B40:B41"/>
    <mergeCell ref="R3:S4"/>
    <mergeCell ref="J4:K4"/>
    <mergeCell ref="L4:M4"/>
    <mergeCell ref="N4:O4"/>
    <mergeCell ref="P4:Q4"/>
    <mergeCell ref="A6:A9"/>
    <mergeCell ref="B6:B9"/>
    <mergeCell ref="A10:A13"/>
    <mergeCell ref="B10:B13"/>
    <mergeCell ref="A14:A16"/>
    <mergeCell ref="B14:B16"/>
    <mergeCell ref="A2:A5"/>
    <mergeCell ref="B2:B5"/>
    <mergeCell ref="A1:T1"/>
    <mergeCell ref="C2:C5"/>
    <mergeCell ref="D2:G2"/>
    <mergeCell ref="H2:S2"/>
    <mergeCell ref="T2:T5"/>
    <mergeCell ref="D3:D5"/>
    <mergeCell ref="E3:E5"/>
    <mergeCell ref="F3:F5"/>
    <mergeCell ref="G3:G5"/>
    <mergeCell ref="H3:I4"/>
    <mergeCell ref="J3:Q3"/>
    <mergeCell ref="A29:A31"/>
    <mergeCell ref="B29:B31"/>
    <mergeCell ref="A32:A34"/>
    <mergeCell ref="B32:B34"/>
    <mergeCell ref="A27:A28"/>
    <mergeCell ref="B27:B28"/>
    <mergeCell ref="A42:A44"/>
    <mergeCell ref="B42:B44"/>
    <mergeCell ref="A45:A46"/>
    <mergeCell ref="B45:B46"/>
    <mergeCell ref="A35:A37"/>
    <mergeCell ref="B35:B37"/>
    <mergeCell ref="A38:A39"/>
    <mergeCell ref="B38:B39"/>
    <mergeCell ref="A55:A57"/>
    <mergeCell ref="B55:B57"/>
    <mergeCell ref="A59:A61"/>
    <mergeCell ref="B59:B61"/>
    <mergeCell ref="A62:A63"/>
    <mergeCell ref="B62:B63"/>
  </mergeCells>
  <pageMargins left="0.59055118110236227" right="0.59055118110236227" top="0.59055118110236227" bottom="0.59055118110236227" header="0.31496062992125984" footer="0.31496062992125984"/>
  <pageSetup paperSize="9" scale="5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U70"/>
  <sheetViews>
    <sheetView view="pageBreakPreview" topLeftCell="F60" zoomScaleSheetLayoutView="100" workbookViewId="0">
      <selection sqref="A1:T70"/>
    </sheetView>
  </sheetViews>
  <sheetFormatPr defaultRowHeight="12.75" x14ac:dyDescent="0.2"/>
  <cols>
    <col min="1" max="1" width="8" style="2" customWidth="1"/>
    <col min="2" max="2" width="47.140625" style="2" customWidth="1"/>
    <col min="3" max="3" width="23.85546875" style="2" customWidth="1"/>
    <col min="4" max="4" width="6.28515625" style="2" customWidth="1"/>
    <col min="5" max="5" width="7.85546875" style="2" customWidth="1"/>
    <col min="6" max="6" width="10.5703125" style="2" customWidth="1"/>
    <col min="7" max="7" width="7.140625" style="2" customWidth="1"/>
    <col min="8" max="8" width="10.42578125" style="2" customWidth="1"/>
    <col min="9" max="9" width="10.7109375" style="2" customWidth="1"/>
    <col min="10" max="10" width="10.140625" style="2" customWidth="1"/>
    <col min="11" max="11" width="10.42578125" style="2" customWidth="1"/>
    <col min="12" max="12" width="10.7109375" style="2" customWidth="1"/>
    <col min="13" max="13" width="10.140625" style="2" bestFit="1" customWidth="1"/>
    <col min="14" max="14" width="10.140625" style="2" customWidth="1"/>
    <col min="15" max="19" width="10.140625" style="2" bestFit="1" customWidth="1"/>
    <col min="20" max="20" width="11.42578125" style="2" customWidth="1"/>
    <col min="21" max="16384" width="9.140625" style="2"/>
  </cols>
  <sheetData>
    <row r="1" spans="1:21" ht="24" customHeight="1" x14ac:dyDescent="0.2">
      <c r="A1" s="324" t="s">
        <v>485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</row>
    <row r="2" spans="1:21" ht="15.75" x14ac:dyDescent="0.2">
      <c r="A2" s="202" t="s">
        <v>102</v>
      </c>
      <c r="B2" s="202" t="s">
        <v>0</v>
      </c>
      <c r="C2" s="202" t="s">
        <v>103</v>
      </c>
      <c r="D2" s="202" t="s">
        <v>1</v>
      </c>
      <c r="E2" s="202"/>
      <c r="F2" s="202"/>
      <c r="G2" s="202"/>
      <c r="H2" s="203" t="s">
        <v>2</v>
      </c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2" t="s">
        <v>3</v>
      </c>
      <c r="U2" s="54"/>
    </row>
    <row r="3" spans="1:21" ht="15.75" x14ac:dyDescent="0.2">
      <c r="A3" s="202"/>
      <c r="B3" s="202"/>
      <c r="C3" s="202"/>
      <c r="D3" s="202" t="s">
        <v>4</v>
      </c>
      <c r="E3" s="202" t="s">
        <v>5</v>
      </c>
      <c r="F3" s="202" t="s">
        <v>6</v>
      </c>
      <c r="G3" s="202" t="s">
        <v>7</v>
      </c>
      <c r="H3" s="202" t="s">
        <v>527</v>
      </c>
      <c r="I3" s="202"/>
      <c r="J3" s="202" t="s">
        <v>512</v>
      </c>
      <c r="K3" s="202"/>
      <c r="L3" s="202"/>
      <c r="M3" s="202"/>
      <c r="N3" s="202"/>
      <c r="O3" s="202"/>
      <c r="P3" s="202"/>
      <c r="Q3" s="202"/>
      <c r="R3" s="202" t="s">
        <v>8</v>
      </c>
      <c r="S3" s="202"/>
      <c r="T3" s="202"/>
      <c r="U3" s="54"/>
    </row>
    <row r="4" spans="1:21" ht="15.75" x14ac:dyDescent="0.2">
      <c r="A4" s="202"/>
      <c r="B4" s="202"/>
      <c r="C4" s="202"/>
      <c r="D4" s="202"/>
      <c r="E4" s="202"/>
      <c r="F4" s="202"/>
      <c r="G4" s="202"/>
      <c r="H4" s="202"/>
      <c r="I4" s="202"/>
      <c r="J4" s="202" t="s">
        <v>9</v>
      </c>
      <c r="K4" s="202"/>
      <c r="L4" s="202" t="s">
        <v>10</v>
      </c>
      <c r="M4" s="202"/>
      <c r="N4" s="202" t="s">
        <v>11</v>
      </c>
      <c r="O4" s="202"/>
      <c r="P4" s="202" t="s">
        <v>12</v>
      </c>
      <c r="Q4" s="202"/>
      <c r="R4" s="202"/>
      <c r="S4" s="202"/>
      <c r="T4" s="202"/>
      <c r="U4" s="54"/>
    </row>
    <row r="5" spans="1:21" ht="15.75" x14ac:dyDescent="0.2">
      <c r="A5" s="202"/>
      <c r="B5" s="202"/>
      <c r="C5" s="202"/>
      <c r="D5" s="202"/>
      <c r="E5" s="202"/>
      <c r="F5" s="202"/>
      <c r="G5" s="202"/>
      <c r="H5" s="54" t="s">
        <v>13</v>
      </c>
      <c r="I5" s="54" t="s">
        <v>14</v>
      </c>
      <c r="J5" s="54" t="s">
        <v>13</v>
      </c>
      <c r="K5" s="54" t="s">
        <v>14</v>
      </c>
      <c r="L5" s="54" t="s">
        <v>13</v>
      </c>
      <c r="M5" s="54" t="s">
        <v>14</v>
      </c>
      <c r="N5" s="54" t="s">
        <v>13</v>
      </c>
      <c r="O5" s="54" t="s">
        <v>14</v>
      </c>
      <c r="P5" s="54" t="s">
        <v>13</v>
      </c>
      <c r="Q5" s="54" t="s">
        <v>14</v>
      </c>
      <c r="R5" s="54">
        <v>2017</v>
      </c>
      <c r="S5" s="54">
        <v>2018</v>
      </c>
      <c r="T5" s="202"/>
      <c r="U5" s="54"/>
    </row>
    <row r="6" spans="1:21" ht="31.5" x14ac:dyDescent="0.2">
      <c r="A6" s="202" t="s">
        <v>105</v>
      </c>
      <c r="B6" s="202" t="s">
        <v>249</v>
      </c>
      <c r="C6" s="54" t="s">
        <v>137</v>
      </c>
      <c r="D6" s="58"/>
      <c r="E6" s="58"/>
      <c r="F6" s="58"/>
      <c r="G6" s="58"/>
      <c r="H6" s="85">
        <f>H7+H8</f>
        <v>65904.722999999998</v>
      </c>
      <c r="I6" s="85">
        <f t="shared" ref="I6:S6" si="0">I7+I8</f>
        <v>65904.722999999998</v>
      </c>
      <c r="J6" s="85">
        <f t="shared" si="0"/>
        <v>6870.8400000000011</v>
      </c>
      <c r="K6" s="85">
        <f t="shared" si="0"/>
        <v>6870.8400000000011</v>
      </c>
      <c r="L6" s="85">
        <f t="shared" si="0"/>
        <v>27320.31</v>
      </c>
      <c r="M6" s="85">
        <f t="shared" si="0"/>
        <v>27320.31</v>
      </c>
      <c r="N6" s="85">
        <f t="shared" si="0"/>
        <v>47917.72</v>
      </c>
      <c r="O6" s="85">
        <f t="shared" si="0"/>
        <v>47874.18</v>
      </c>
      <c r="P6" s="85">
        <f t="shared" si="0"/>
        <v>98616.529999999984</v>
      </c>
      <c r="Q6" s="85">
        <f t="shared" si="0"/>
        <v>97970.140000000014</v>
      </c>
      <c r="R6" s="85">
        <f t="shared" si="0"/>
        <v>39429.480000000003</v>
      </c>
      <c r="S6" s="85">
        <f t="shared" si="0"/>
        <v>37566.68</v>
      </c>
      <c r="T6" s="58"/>
      <c r="U6" s="54"/>
    </row>
    <row r="7" spans="1:21" ht="31.5" x14ac:dyDescent="0.2">
      <c r="A7" s="202"/>
      <c r="B7" s="202"/>
      <c r="C7" s="54" t="s">
        <v>164</v>
      </c>
      <c r="D7" s="55" t="s">
        <v>114</v>
      </c>
      <c r="E7" s="58"/>
      <c r="F7" s="58"/>
      <c r="G7" s="58"/>
      <c r="H7" s="85">
        <f t="shared" ref="H7:S7" si="1">H10+H46+H52</f>
        <v>65904.722999999998</v>
      </c>
      <c r="I7" s="85">
        <f t="shared" si="1"/>
        <v>65904.722999999998</v>
      </c>
      <c r="J7" s="85">
        <f t="shared" si="1"/>
        <v>0</v>
      </c>
      <c r="K7" s="85">
        <f t="shared" si="1"/>
        <v>0</v>
      </c>
      <c r="L7" s="85">
        <f t="shared" si="1"/>
        <v>0</v>
      </c>
      <c r="M7" s="85">
        <f t="shared" si="1"/>
        <v>0</v>
      </c>
      <c r="N7" s="85">
        <f t="shared" si="1"/>
        <v>0</v>
      </c>
      <c r="O7" s="85">
        <f t="shared" si="1"/>
        <v>0</v>
      </c>
      <c r="P7" s="85">
        <f t="shared" si="1"/>
        <v>0</v>
      </c>
      <c r="Q7" s="85">
        <f t="shared" si="1"/>
        <v>0</v>
      </c>
      <c r="R7" s="85">
        <f t="shared" si="1"/>
        <v>2000</v>
      </c>
      <c r="S7" s="85">
        <f t="shared" si="1"/>
        <v>0</v>
      </c>
      <c r="T7" s="58"/>
      <c r="U7" s="54"/>
    </row>
    <row r="8" spans="1:21" ht="31.5" x14ac:dyDescent="0.2">
      <c r="A8" s="202"/>
      <c r="B8" s="202"/>
      <c r="C8" s="54" t="s">
        <v>277</v>
      </c>
      <c r="D8" s="55" t="s">
        <v>459</v>
      </c>
      <c r="E8" s="58"/>
      <c r="F8" s="58"/>
      <c r="G8" s="58"/>
      <c r="H8" s="85">
        <f t="shared" ref="H8:S8" si="2">H11+H47+H53+H69</f>
        <v>0</v>
      </c>
      <c r="I8" s="85">
        <f t="shared" si="2"/>
        <v>0</v>
      </c>
      <c r="J8" s="85">
        <f t="shared" si="2"/>
        <v>6870.8400000000011</v>
      </c>
      <c r="K8" s="85">
        <f t="shared" si="2"/>
        <v>6870.8400000000011</v>
      </c>
      <c r="L8" s="85">
        <f t="shared" si="2"/>
        <v>27320.31</v>
      </c>
      <c r="M8" s="85">
        <f t="shared" si="2"/>
        <v>27320.31</v>
      </c>
      <c r="N8" s="85">
        <f t="shared" si="2"/>
        <v>47917.72</v>
      </c>
      <c r="O8" s="85">
        <f t="shared" si="2"/>
        <v>47874.18</v>
      </c>
      <c r="P8" s="85">
        <f t="shared" si="2"/>
        <v>98616.529999999984</v>
      </c>
      <c r="Q8" s="85">
        <f t="shared" si="2"/>
        <v>97970.140000000014</v>
      </c>
      <c r="R8" s="85">
        <f t="shared" si="2"/>
        <v>37429.480000000003</v>
      </c>
      <c r="S8" s="85">
        <f t="shared" si="2"/>
        <v>37566.68</v>
      </c>
      <c r="T8" s="58"/>
      <c r="U8" s="54"/>
    </row>
    <row r="9" spans="1:21" ht="31.5" x14ac:dyDescent="0.2">
      <c r="A9" s="202" t="s">
        <v>112</v>
      </c>
      <c r="B9" s="202" t="s">
        <v>250</v>
      </c>
      <c r="C9" s="54" t="s">
        <v>137</v>
      </c>
      <c r="D9" s="58"/>
      <c r="E9" s="58"/>
      <c r="F9" s="58"/>
      <c r="G9" s="58"/>
      <c r="H9" s="85">
        <f>H10+H11</f>
        <v>51270.66</v>
      </c>
      <c r="I9" s="85">
        <f t="shared" ref="I9:S9" si="3">I12+I14+I16+I18+I21+I23+I25+I30+I32+I34+I36+I39+I43+I28</f>
        <v>51270.66</v>
      </c>
      <c r="J9" s="85">
        <f>J12+J14+J16+J18+J21+J23+J25+J30+J32+J34+J36+J39+J43+J28</f>
        <v>4002.32</v>
      </c>
      <c r="K9" s="85">
        <f t="shared" si="3"/>
        <v>4002.32</v>
      </c>
      <c r="L9" s="85">
        <f t="shared" si="3"/>
        <v>20124.63</v>
      </c>
      <c r="M9" s="85">
        <f t="shared" si="3"/>
        <v>20124.63</v>
      </c>
      <c r="N9" s="85">
        <f t="shared" si="3"/>
        <v>36115.980000000003</v>
      </c>
      <c r="O9" s="85">
        <f t="shared" si="3"/>
        <v>36115.980000000003</v>
      </c>
      <c r="P9" s="85">
        <f t="shared" si="3"/>
        <v>82185.489999999991</v>
      </c>
      <c r="Q9" s="85">
        <f t="shared" si="3"/>
        <v>81585.3</v>
      </c>
      <c r="R9" s="85">
        <f t="shared" si="3"/>
        <v>24201.480000000003</v>
      </c>
      <c r="S9" s="85">
        <f t="shared" si="3"/>
        <v>22338.68</v>
      </c>
      <c r="T9" s="58"/>
      <c r="U9" s="54"/>
    </row>
    <row r="10" spans="1:21" ht="31.5" x14ac:dyDescent="0.2">
      <c r="A10" s="202"/>
      <c r="B10" s="202"/>
      <c r="C10" s="54" t="s">
        <v>164</v>
      </c>
      <c r="D10" s="55" t="s">
        <v>114</v>
      </c>
      <c r="E10" s="55" t="s">
        <v>252</v>
      </c>
      <c r="F10" s="58"/>
      <c r="G10" s="58"/>
      <c r="H10" s="85">
        <f>H12+H14+H16+H19+H21+H23+H26+H30+H32+H34</f>
        <v>51270.66</v>
      </c>
      <c r="I10" s="85">
        <f t="shared" ref="I10:S10" si="4">I12+I14+I16+I19+I21+I23+I26+I30+I32+I34</f>
        <v>51270.66</v>
      </c>
      <c r="J10" s="85">
        <f t="shared" si="4"/>
        <v>0</v>
      </c>
      <c r="K10" s="85">
        <f t="shared" si="4"/>
        <v>0</v>
      </c>
      <c r="L10" s="85">
        <f t="shared" si="4"/>
        <v>0</v>
      </c>
      <c r="M10" s="85">
        <f t="shared" si="4"/>
        <v>0</v>
      </c>
      <c r="N10" s="85">
        <f t="shared" si="4"/>
        <v>0</v>
      </c>
      <c r="O10" s="85">
        <f t="shared" si="4"/>
        <v>0</v>
      </c>
      <c r="P10" s="85">
        <f t="shared" si="4"/>
        <v>0</v>
      </c>
      <c r="Q10" s="85">
        <f t="shared" si="4"/>
        <v>0</v>
      </c>
      <c r="R10" s="85">
        <f t="shared" si="4"/>
        <v>2000</v>
      </c>
      <c r="S10" s="85">
        <f t="shared" si="4"/>
        <v>0</v>
      </c>
      <c r="T10" s="58"/>
      <c r="U10" s="54"/>
    </row>
    <row r="11" spans="1:21" ht="31.5" x14ac:dyDescent="0.2">
      <c r="A11" s="202"/>
      <c r="B11" s="202"/>
      <c r="C11" s="54" t="s">
        <v>277</v>
      </c>
      <c r="D11" s="55" t="s">
        <v>459</v>
      </c>
      <c r="E11" s="55" t="s">
        <v>252</v>
      </c>
      <c r="F11" s="58"/>
      <c r="G11" s="58"/>
      <c r="H11" s="85">
        <f>H20+H27+H28+H36+H39+H43</f>
        <v>0</v>
      </c>
      <c r="I11" s="85">
        <f t="shared" ref="I11:S11" si="5">I20+I27+I28+I36+I39+I43</f>
        <v>0</v>
      </c>
      <c r="J11" s="85">
        <f t="shared" si="5"/>
        <v>4002.32</v>
      </c>
      <c r="K11" s="85">
        <f t="shared" si="5"/>
        <v>4002.32</v>
      </c>
      <c r="L11" s="85">
        <f t="shared" si="5"/>
        <v>20124.63</v>
      </c>
      <c r="M11" s="85">
        <f t="shared" si="5"/>
        <v>20124.63</v>
      </c>
      <c r="N11" s="85">
        <f t="shared" si="5"/>
        <v>36115.979999999996</v>
      </c>
      <c r="O11" s="85">
        <f t="shared" si="5"/>
        <v>36115.979999999996</v>
      </c>
      <c r="P11" s="85">
        <f t="shared" si="5"/>
        <v>82185.489999999991</v>
      </c>
      <c r="Q11" s="85">
        <f t="shared" si="5"/>
        <v>81585.3</v>
      </c>
      <c r="R11" s="85">
        <f t="shared" si="5"/>
        <v>22201.480000000003</v>
      </c>
      <c r="S11" s="85">
        <f t="shared" si="5"/>
        <v>22338.68</v>
      </c>
      <c r="T11" s="58"/>
      <c r="U11" s="54"/>
    </row>
    <row r="12" spans="1:21" ht="51" customHeight="1" x14ac:dyDescent="0.2">
      <c r="A12" s="202" t="s">
        <v>690</v>
      </c>
      <c r="B12" s="202" t="s">
        <v>251</v>
      </c>
      <c r="C12" s="54" t="s">
        <v>137</v>
      </c>
      <c r="D12" s="55" t="s">
        <v>114</v>
      </c>
      <c r="E12" s="55" t="s">
        <v>252</v>
      </c>
      <c r="F12" s="55" t="s">
        <v>253</v>
      </c>
      <c r="G12" s="55" t="s">
        <v>145</v>
      </c>
      <c r="H12" s="85">
        <f>H13</f>
        <v>19343.099999999999</v>
      </c>
      <c r="I12" s="85">
        <f t="shared" ref="I12" si="6">I13</f>
        <v>19343.099999999999</v>
      </c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58"/>
      <c r="U12" s="54"/>
    </row>
    <row r="13" spans="1:21" ht="51" customHeight="1" x14ac:dyDescent="0.2">
      <c r="A13" s="202"/>
      <c r="B13" s="202"/>
      <c r="C13" s="54" t="s">
        <v>164</v>
      </c>
      <c r="D13" s="55" t="s">
        <v>114</v>
      </c>
      <c r="E13" s="55" t="s">
        <v>252</v>
      </c>
      <c r="F13" s="55" t="s">
        <v>253</v>
      </c>
      <c r="G13" s="55" t="s">
        <v>145</v>
      </c>
      <c r="H13" s="85">
        <v>19343.099999999999</v>
      </c>
      <c r="I13" s="85">
        <v>19343.099999999999</v>
      </c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58"/>
      <c r="U13" s="54"/>
    </row>
    <row r="14" spans="1:21" ht="40.5" customHeight="1" x14ac:dyDescent="0.2">
      <c r="A14" s="202" t="s">
        <v>720</v>
      </c>
      <c r="B14" s="202" t="s">
        <v>254</v>
      </c>
      <c r="C14" s="54" t="s">
        <v>137</v>
      </c>
      <c r="D14" s="55" t="s">
        <v>114</v>
      </c>
      <c r="E14" s="55" t="s">
        <v>252</v>
      </c>
      <c r="F14" s="55" t="s">
        <v>255</v>
      </c>
      <c r="G14" s="55" t="s">
        <v>145</v>
      </c>
      <c r="H14" s="85">
        <f>H15</f>
        <v>19.34</v>
      </c>
      <c r="I14" s="85">
        <f t="shared" ref="I14" si="7">I15</f>
        <v>19.34</v>
      </c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58"/>
      <c r="U14" s="54"/>
    </row>
    <row r="15" spans="1:21" ht="31.5" x14ac:dyDescent="0.2">
      <c r="A15" s="202"/>
      <c r="B15" s="202"/>
      <c r="C15" s="54" t="s">
        <v>164</v>
      </c>
      <c r="D15" s="55" t="s">
        <v>114</v>
      </c>
      <c r="E15" s="55" t="s">
        <v>252</v>
      </c>
      <c r="F15" s="55" t="s">
        <v>255</v>
      </c>
      <c r="G15" s="55" t="s">
        <v>145</v>
      </c>
      <c r="H15" s="85">
        <v>19.34</v>
      </c>
      <c r="I15" s="85">
        <v>19.34</v>
      </c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58"/>
      <c r="U15" s="54"/>
    </row>
    <row r="16" spans="1:21" ht="31.5" x14ac:dyDescent="0.2">
      <c r="A16" s="202" t="s">
        <v>721</v>
      </c>
      <c r="B16" s="202" t="s">
        <v>256</v>
      </c>
      <c r="C16" s="54" t="s">
        <v>137</v>
      </c>
      <c r="D16" s="55" t="s">
        <v>114</v>
      </c>
      <c r="E16" s="55" t="s">
        <v>252</v>
      </c>
      <c r="F16" s="55" t="s">
        <v>257</v>
      </c>
      <c r="G16" s="55"/>
      <c r="H16" s="85">
        <f t="shared" ref="H16:I16" si="8">H17</f>
        <v>889.31</v>
      </c>
      <c r="I16" s="85">
        <f t="shared" si="8"/>
        <v>889.31</v>
      </c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58"/>
      <c r="U16" s="54"/>
    </row>
    <row r="17" spans="1:21" ht="41.25" customHeight="1" x14ac:dyDescent="0.2">
      <c r="A17" s="202"/>
      <c r="B17" s="202"/>
      <c r="C17" s="54" t="s">
        <v>164</v>
      </c>
      <c r="D17" s="55" t="s">
        <v>114</v>
      </c>
      <c r="E17" s="55" t="s">
        <v>252</v>
      </c>
      <c r="F17" s="55" t="s">
        <v>257</v>
      </c>
      <c r="G17" s="55" t="s">
        <v>197</v>
      </c>
      <c r="H17" s="85">
        <v>889.31</v>
      </c>
      <c r="I17" s="85">
        <v>889.31</v>
      </c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58"/>
      <c r="U17" s="54"/>
    </row>
    <row r="18" spans="1:21" ht="34.5" customHeight="1" x14ac:dyDescent="0.2">
      <c r="A18" s="202" t="s">
        <v>316</v>
      </c>
      <c r="B18" s="202" t="s">
        <v>259</v>
      </c>
      <c r="C18" s="54" t="s">
        <v>137</v>
      </c>
      <c r="D18" s="55"/>
      <c r="E18" s="55"/>
      <c r="F18" s="55"/>
      <c r="G18" s="55"/>
      <c r="H18" s="85">
        <f>H19+H20</f>
        <v>17309.099999999999</v>
      </c>
      <c r="I18" s="85">
        <f t="shared" ref="I18:S18" si="9">I19+I20</f>
        <v>17309.099999999999</v>
      </c>
      <c r="J18" s="85">
        <f t="shared" si="9"/>
        <v>4002.32</v>
      </c>
      <c r="K18" s="85">
        <f t="shared" si="9"/>
        <v>4002.32</v>
      </c>
      <c r="L18" s="85">
        <f t="shared" si="9"/>
        <v>9417.5400000000009</v>
      </c>
      <c r="M18" s="85">
        <f t="shared" si="9"/>
        <v>9417.5400000000009</v>
      </c>
      <c r="N18" s="85">
        <f t="shared" si="9"/>
        <v>13567.07</v>
      </c>
      <c r="O18" s="85">
        <f t="shared" si="9"/>
        <v>13567.07</v>
      </c>
      <c r="P18" s="85">
        <f t="shared" si="9"/>
        <v>24824.400000000001</v>
      </c>
      <c r="Q18" s="85">
        <f t="shared" si="9"/>
        <v>24818.799999999999</v>
      </c>
      <c r="R18" s="85">
        <f t="shared" si="9"/>
        <v>19702.400000000001</v>
      </c>
      <c r="S18" s="85">
        <f t="shared" si="9"/>
        <v>20339.599999999999</v>
      </c>
      <c r="T18" s="58"/>
      <c r="U18" s="54"/>
    </row>
    <row r="19" spans="1:21" ht="36" customHeight="1" x14ac:dyDescent="0.2">
      <c r="A19" s="202"/>
      <c r="B19" s="202"/>
      <c r="C19" s="54" t="s">
        <v>164</v>
      </c>
      <c r="D19" s="55" t="s">
        <v>114</v>
      </c>
      <c r="E19" s="55" t="s">
        <v>252</v>
      </c>
      <c r="F19" s="55" t="s">
        <v>260</v>
      </c>
      <c r="G19" s="55" t="s">
        <v>145</v>
      </c>
      <c r="H19" s="85">
        <v>17309.099999999999</v>
      </c>
      <c r="I19" s="85">
        <v>17309.099999999999</v>
      </c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58"/>
      <c r="U19" s="54"/>
    </row>
    <row r="20" spans="1:21" ht="31.5" x14ac:dyDescent="0.2">
      <c r="A20" s="202"/>
      <c r="B20" s="202"/>
      <c r="C20" s="54" t="s">
        <v>277</v>
      </c>
      <c r="D20" s="55" t="s">
        <v>459</v>
      </c>
      <c r="E20" s="55" t="s">
        <v>252</v>
      </c>
      <c r="F20" s="55" t="s">
        <v>722</v>
      </c>
      <c r="G20" s="55" t="s">
        <v>145</v>
      </c>
      <c r="H20" s="85"/>
      <c r="I20" s="85"/>
      <c r="J20" s="85">
        <v>4002.32</v>
      </c>
      <c r="K20" s="85">
        <v>4002.32</v>
      </c>
      <c r="L20" s="85">
        <v>9417.5400000000009</v>
      </c>
      <c r="M20" s="85">
        <v>9417.5400000000009</v>
      </c>
      <c r="N20" s="85">
        <v>13567.07</v>
      </c>
      <c r="O20" s="85">
        <v>13567.07</v>
      </c>
      <c r="P20" s="85">
        <v>24824.400000000001</v>
      </c>
      <c r="Q20" s="85">
        <v>24818.799999999999</v>
      </c>
      <c r="R20" s="85">
        <v>19702.400000000001</v>
      </c>
      <c r="S20" s="85">
        <v>20339.599999999999</v>
      </c>
      <c r="T20" s="58"/>
      <c r="U20" s="54"/>
    </row>
    <row r="21" spans="1:21" ht="31.5" x14ac:dyDescent="0.2">
      <c r="A21" s="202" t="s">
        <v>325</v>
      </c>
      <c r="B21" s="202" t="s">
        <v>473</v>
      </c>
      <c r="C21" s="54" t="s">
        <v>137</v>
      </c>
      <c r="D21" s="55" t="s">
        <v>114</v>
      </c>
      <c r="E21" s="55" t="s">
        <v>252</v>
      </c>
      <c r="F21" s="55" t="s">
        <v>258</v>
      </c>
      <c r="G21" s="55" t="s">
        <v>145</v>
      </c>
      <c r="H21" s="85">
        <f>H22</f>
        <v>713.89</v>
      </c>
      <c r="I21" s="85">
        <f t="shared" ref="I21" si="10">I22</f>
        <v>713.89</v>
      </c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58"/>
      <c r="U21" s="54"/>
    </row>
    <row r="22" spans="1:21" ht="31.5" x14ac:dyDescent="0.2">
      <c r="A22" s="202"/>
      <c r="B22" s="202"/>
      <c r="C22" s="54" t="s">
        <v>164</v>
      </c>
      <c r="D22" s="55" t="s">
        <v>114</v>
      </c>
      <c r="E22" s="55" t="s">
        <v>252</v>
      </c>
      <c r="F22" s="55" t="s">
        <v>258</v>
      </c>
      <c r="G22" s="55" t="s">
        <v>145</v>
      </c>
      <c r="H22" s="85">
        <v>713.89</v>
      </c>
      <c r="I22" s="85">
        <v>713.89</v>
      </c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58"/>
      <c r="U22" s="54"/>
    </row>
    <row r="23" spans="1:21" ht="51.75" customHeight="1" x14ac:dyDescent="0.2">
      <c r="A23" s="202" t="s">
        <v>723</v>
      </c>
      <c r="B23" s="202" t="s">
        <v>724</v>
      </c>
      <c r="C23" s="54" t="s">
        <v>137</v>
      </c>
      <c r="D23" s="55" t="s">
        <v>114</v>
      </c>
      <c r="E23" s="55" t="s">
        <v>252</v>
      </c>
      <c r="F23" s="55" t="s">
        <v>480</v>
      </c>
      <c r="G23" s="55" t="s">
        <v>197</v>
      </c>
      <c r="H23" s="85">
        <f t="shared" ref="H23:I23" si="11">H24</f>
        <v>8893.1200000000008</v>
      </c>
      <c r="I23" s="85">
        <f t="shared" si="11"/>
        <v>8893.1200000000008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58"/>
      <c r="U23" s="54"/>
    </row>
    <row r="24" spans="1:21" ht="68.25" customHeight="1" x14ac:dyDescent="0.2">
      <c r="A24" s="202"/>
      <c r="B24" s="202"/>
      <c r="C24" s="54" t="s">
        <v>164</v>
      </c>
      <c r="D24" s="55" t="s">
        <v>114</v>
      </c>
      <c r="E24" s="55" t="s">
        <v>252</v>
      </c>
      <c r="F24" s="55" t="s">
        <v>480</v>
      </c>
      <c r="G24" s="55" t="s">
        <v>197</v>
      </c>
      <c r="H24" s="85">
        <v>8893.1200000000008</v>
      </c>
      <c r="I24" s="85">
        <v>8893.1200000000008</v>
      </c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58"/>
      <c r="U24" s="54"/>
    </row>
    <row r="25" spans="1:21" ht="31.5" x14ac:dyDescent="0.2">
      <c r="A25" s="202" t="s">
        <v>725</v>
      </c>
      <c r="B25" s="202" t="s">
        <v>476</v>
      </c>
      <c r="C25" s="54" t="s">
        <v>137</v>
      </c>
      <c r="D25" s="55"/>
      <c r="E25" s="55"/>
      <c r="F25" s="55"/>
      <c r="G25" s="55"/>
      <c r="H25" s="85">
        <f>H26+H27</f>
        <v>3659.04</v>
      </c>
      <c r="I25" s="85">
        <f t="shared" ref="I25:R25" si="12">I26+I27</f>
        <v>3659.04</v>
      </c>
      <c r="J25" s="85">
        <f t="shared" si="12"/>
        <v>0</v>
      </c>
      <c r="K25" s="85">
        <f t="shared" si="12"/>
        <v>0</v>
      </c>
      <c r="L25" s="85">
        <f t="shared" si="12"/>
        <v>0</v>
      </c>
      <c r="M25" s="85">
        <f t="shared" si="12"/>
        <v>0</v>
      </c>
      <c r="N25" s="85">
        <f t="shared" si="12"/>
        <v>0</v>
      </c>
      <c r="O25" s="85">
        <f t="shared" si="12"/>
        <v>0</v>
      </c>
      <c r="P25" s="85">
        <f t="shared" si="12"/>
        <v>0</v>
      </c>
      <c r="Q25" s="85">
        <f t="shared" si="12"/>
        <v>0</v>
      </c>
      <c r="R25" s="85">
        <f t="shared" si="12"/>
        <v>2000</v>
      </c>
      <c r="S25" s="85">
        <f t="shared" ref="S25" si="13">S26+S27+S27</f>
        <v>0</v>
      </c>
      <c r="T25" s="58"/>
      <c r="U25" s="54"/>
    </row>
    <row r="26" spans="1:21" ht="31.5" x14ac:dyDescent="0.2">
      <c r="A26" s="202"/>
      <c r="B26" s="202"/>
      <c r="C26" s="54" t="s">
        <v>164</v>
      </c>
      <c r="D26" s="55" t="s">
        <v>114</v>
      </c>
      <c r="E26" s="55" t="s">
        <v>252</v>
      </c>
      <c r="F26" s="55" t="s">
        <v>477</v>
      </c>
      <c r="G26" s="55" t="s">
        <v>145</v>
      </c>
      <c r="H26" s="85">
        <v>3659.04</v>
      </c>
      <c r="I26" s="85">
        <v>3659.04</v>
      </c>
      <c r="J26" s="85"/>
      <c r="K26" s="85"/>
      <c r="L26" s="85"/>
      <c r="M26" s="85"/>
      <c r="N26" s="85"/>
      <c r="O26" s="85"/>
      <c r="P26" s="85"/>
      <c r="Q26" s="85"/>
      <c r="R26" s="85">
        <v>2000</v>
      </c>
      <c r="S26" s="85"/>
      <c r="T26" s="58"/>
      <c r="U26" s="54"/>
    </row>
    <row r="27" spans="1:21" ht="31.5" x14ac:dyDescent="0.2">
      <c r="A27" s="202"/>
      <c r="B27" s="202"/>
      <c r="C27" s="54" t="s">
        <v>277</v>
      </c>
      <c r="D27" s="55" t="s">
        <v>459</v>
      </c>
      <c r="E27" s="55" t="s">
        <v>252</v>
      </c>
      <c r="F27" s="55" t="s">
        <v>726</v>
      </c>
      <c r="G27" s="55" t="s">
        <v>145</v>
      </c>
      <c r="H27" s="85"/>
      <c r="I27" s="85"/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0</v>
      </c>
      <c r="Q27" s="85">
        <v>0</v>
      </c>
      <c r="R27" s="85">
        <v>0</v>
      </c>
      <c r="S27" s="85">
        <v>0</v>
      </c>
      <c r="T27" s="58"/>
      <c r="U27" s="54"/>
    </row>
    <row r="28" spans="1:21" ht="31.5" x14ac:dyDescent="0.2">
      <c r="A28" s="202" t="s">
        <v>410</v>
      </c>
      <c r="B28" s="202" t="s">
        <v>727</v>
      </c>
      <c r="C28" s="54" t="s">
        <v>137</v>
      </c>
      <c r="D28" s="55" t="s">
        <v>459</v>
      </c>
      <c r="E28" s="55" t="s">
        <v>252</v>
      </c>
      <c r="F28" s="55" t="s">
        <v>728</v>
      </c>
      <c r="G28" s="55" t="s">
        <v>145</v>
      </c>
      <c r="H28" s="85"/>
      <c r="I28" s="85"/>
      <c r="J28" s="85">
        <f>J29</f>
        <v>0</v>
      </c>
      <c r="K28" s="85">
        <f t="shared" ref="K28:S28" si="14">K29</f>
        <v>0</v>
      </c>
      <c r="L28" s="85">
        <f t="shared" si="14"/>
        <v>0</v>
      </c>
      <c r="M28" s="85">
        <f t="shared" si="14"/>
        <v>0</v>
      </c>
      <c r="N28" s="85">
        <f t="shared" si="14"/>
        <v>7298.37</v>
      </c>
      <c r="O28" s="85">
        <f t="shared" si="14"/>
        <v>7298.37</v>
      </c>
      <c r="P28" s="85">
        <f t="shared" si="14"/>
        <v>8144.81</v>
      </c>
      <c r="Q28" s="85">
        <f t="shared" si="14"/>
        <v>7550.22</v>
      </c>
      <c r="R28" s="85">
        <f t="shared" si="14"/>
        <v>0</v>
      </c>
      <c r="S28" s="85">
        <f t="shared" si="14"/>
        <v>0</v>
      </c>
      <c r="T28" s="58"/>
      <c r="U28" s="54"/>
    </row>
    <row r="29" spans="1:21" ht="38.25" customHeight="1" x14ac:dyDescent="0.2">
      <c r="A29" s="202"/>
      <c r="B29" s="202"/>
      <c r="C29" s="54" t="s">
        <v>277</v>
      </c>
      <c r="D29" s="55" t="s">
        <v>459</v>
      </c>
      <c r="E29" s="55" t="s">
        <v>252</v>
      </c>
      <c r="F29" s="55" t="s">
        <v>728</v>
      </c>
      <c r="G29" s="55" t="s">
        <v>145</v>
      </c>
      <c r="H29" s="85"/>
      <c r="I29" s="85"/>
      <c r="J29" s="85">
        <v>0</v>
      </c>
      <c r="K29" s="85">
        <v>0</v>
      </c>
      <c r="L29" s="85">
        <v>0</v>
      </c>
      <c r="M29" s="85">
        <v>0</v>
      </c>
      <c r="N29" s="85">
        <v>7298.37</v>
      </c>
      <c r="O29" s="85">
        <v>7298.37</v>
      </c>
      <c r="P29" s="85">
        <v>8144.81</v>
      </c>
      <c r="Q29" s="85">
        <v>7550.22</v>
      </c>
      <c r="R29" s="85">
        <v>0</v>
      </c>
      <c r="S29" s="85">
        <v>0</v>
      </c>
      <c r="T29" s="58"/>
      <c r="U29" s="54"/>
    </row>
    <row r="30" spans="1:21" ht="31.5" x14ac:dyDescent="0.2">
      <c r="A30" s="202" t="s">
        <v>411</v>
      </c>
      <c r="B30" s="202" t="s">
        <v>474</v>
      </c>
      <c r="C30" s="54" t="s">
        <v>137</v>
      </c>
      <c r="D30" s="55" t="s">
        <v>114</v>
      </c>
      <c r="E30" s="55" t="s">
        <v>252</v>
      </c>
      <c r="F30" s="55" t="s">
        <v>475</v>
      </c>
      <c r="G30" s="55" t="s">
        <v>197</v>
      </c>
      <c r="H30" s="85">
        <f>H31</f>
        <v>192.76</v>
      </c>
      <c r="I30" s="85">
        <f t="shared" ref="I30" si="15">I31</f>
        <v>192.76</v>
      </c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58"/>
      <c r="U30" s="54"/>
    </row>
    <row r="31" spans="1:21" ht="31.5" x14ac:dyDescent="0.2">
      <c r="A31" s="202"/>
      <c r="B31" s="202"/>
      <c r="C31" s="54" t="s">
        <v>164</v>
      </c>
      <c r="D31" s="55" t="s">
        <v>114</v>
      </c>
      <c r="E31" s="55" t="s">
        <v>252</v>
      </c>
      <c r="F31" s="55" t="s">
        <v>475</v>
      </c>
      <c r="G31" s="55" t="s">
        <v>197</v>
      </c>
      <c r="H31" s="85">
        <v>192.76</v>
      </c>
      <c r="I31" s="85">
        <v>192.76</v>
      </c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58"/>
      <c r="U31" s="54"/>
    </row>
    <row r="32" spans="1:21" ht="31.5" x14ac:dyDescent="0.2">
      <c r="A32" s="202" t="s">
        <v>413</v>
      </c>
      <c r="B32" s="202" t="s">
        <v>478</v>
      </c>
      <c r="C32" s="54" t="s">
        <v>137</v>
      </c>
      <c r="D32" s="55" t="s">
        <v>114</v>
      </c>
      <c r="E32" s="55" t="s">
        <v>252</v>
      </c>
      <c r="F32" s="55" t="s">
        <v>479</v>
      </c>
      <c r="G32" s="55" t="s">
        <v>145</v>
      </c>
      <c r="H32" s="85">
        <f>H33</f>
        <v>96</v>
      </c>
      <c r="I32" s="85">
        <f t="shared" ref="I32" si="16">I33</f>
        <v>96</v>
      </c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58"/>
      <c r="U32" s="54"/>
    </row>
    <row r="33" spans="1:21" ht="31.5" x14ac:dyDescent="0.2">
      <c r="A33" s="202"/>
      <c r="B33" s="202"/>
      <c r="C33" s="54" t="s">
        <v>164</v>
      </c>
      <c r="D33" s="55" t="s">
        <v>114</v>
      </c>
      <c r="E33" s="55" t="s">
        <v>252</v>
      </c>
      <c r="F33" s="55" t="s">
        <v>479</v>
      </c>
      <c r="G33" s="55" t="s">
        <v>145</v>
      </c>
      <c r="H33" s="85">
        <v>96</v>
      </c>
      <c r="I33" s="85">
        <v>96</v>
      </c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58"/>
      <c r="U33" s="54"/>
    </row>
    <row r="34" spans="1:21" s="3" customFormat="1" ht="31.5" x14ac:dyDescent="0.2">
      <c r="A34" s="202" t="s">
        <v>416</v>
      </c>
      <c r="B34" s="202" t="s">
        <v>481</v>
      </c>
      <c r="C34" s="54" t="s">
        <v>137</v>
      </c>
      <c r="D34" s="55" t="s">
        <v>114</v>
      </c>
      <c r="E34" s="55" t="s">
        <v>252</v>
      </c>
      <c r="F34" s="55" t="s">
        <v>482</v>
      </c>
      <c r="G34" s="55" t="s">
        <v>145</v>
      </c>
      <c r="H34" s="85">
        <f>H35</f>
        <v>155</v>
      </c>
      <c r="I34" s="85">
        <f t="shared" ref="I34" si="17">I35</f>
        <v>155</v>
      </c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58"/>
      <c r="U34" s="54"/>
    </row>
    <row r="35" spans="1:21" ht="31.5" x14ac:dyDescent="0.2">
      <c r="A35" s="202"/>
      <c r="B35" s="202"/>
      <c r="C35" s="54" t="s">
        <v>164</v>
      </c>
      <c r="D35" s="55" t="s">
        <v>114</v>
      </c>
      <c r="E35" s="55" t="s">
        <v>252</v>
      </c>
      <c r="F35" s="55" t="s">
        <v>482</v>
      </c>
      <c r="G35" s="55" t="s">
        <v>145</v>
      </c>
      <c r="H35" s="85">
        <v>155</v>
      </c>
      <c r="I35" s="85">
        <v>155</v>
      </c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58"/>
      <c r="U35" s="54"/>
    </row>
    <row r="36" spans="1:21" ht="31.5" x14ac:dyDescent="0.2">
      <c r="A36" s="202" t="s">
        <v>729</v>
      </c>
      <c r="B36" s="202" t="s">
        <v>730</v>
      </c>
      <c r="C36" s="54" t="s">
        <v>137</v>
      </c>
      <c r="D36" s="55"/>
      <c r="E36" s="55"/>
      <c r="F36" s="55"/>
      <c r="G36" s="55"/>
      <c r="H36" s="85"/>
      <c r="I36" s="85"/>
      <c r="J36" s="85">
        <f t="shared" ref="J36:S36" si="18">J37+J38</f>
        <v>0</v>
      </c>
      <c r="K36" s="85">
        <f t="shared" si="18"/>
        <v>0</v>
      </c>
      <c r="L36" s="85">
        <f t="shared" si="18"/>
        <v>10552.47</v>
      </c>
      <c r="M36" s="85">
        <f t="shared" si="18"/>
        <v>10552.47</v>
      </c>
      <c r="N36" s="85">
        <f t="shared" si="18"/>
        <v>15094.69</v>
      </c>
      <c r="O36" s="85">
        <f t="shared" si="18"/>
        <v>15094.69</v>
      </c>
      <c r="P36" s="85">
        <f t="shared" si="18"/>
        <v>38828</v>
      </c>
      <c r="Q36" s="85">
        <f t="shared" si="18"/>
        <v>38828</v>
      </c>
      <c r="R36" s="85">
        <f t="shared" si="18"/>
        <v>0</v>
      </c>
      <c r="S36" s="85">
        <f t="shared" si="18"/>
        <v>0</v>
      </c>
      <c r="T36" s="58"/>
      <c r="U36" s="54"/>
    </row>
    <row r="37" spans="1:21" ht="31.5" x14ac:dyDescent="0.2">
      <c r="A37" s="202"/>
      <c r="B37" s="202"/>
      <c r="C37" s="54" t="s">
        <v>277</v>
      </c>
      <c r="D37" s="55" t="s">
        <v>459</v>
      </c>
      <c r="E37" s="55" t="s">
        <v>252</v>
      </c>
      <c r="F37" s="55" t="s">
        <v>731</v>
      </c>
      <c r="G37" s="55" t="s">
        <v>145</v>
      </c>
      <c r="H37" s="85"/>
      <c r="I37" s="85"/>
      <c r="J37" s="85">
        <v>0</v>
      </c>
      <c r="K37" s="85">
        <v>0</v>
      </c>
      <c r="L37" s="85">
        <v>0</v>
      </c>
      <c r="M37" s="85">
        <v>0</v>
      </c>
      <c r="N37" s="85">
        <v>0</v>
      </c>
      <c r="O37" s="85">
        <v>0</v>
      </c>
      <c r="P37" s="85">
        <v>19641.7</v>
      </c>
      <c r="Q37" s="85">
        <v>19641.7</v>
      </c>
      <c r="R37" s="85">
        <v>0</v>
      </c>
      <c r="S37" s="85">
        <v>0</v>
      </c>
      <c r="T37" s="58"/>
      <c r="U37" s="54"/>
    </row>
    <row r="38" spans="1:21" ht="31.5" x14ac:dyDescent="0.2">
      <c r="A38" s="202"/>
      <c r="B38" s="202"/>
      <c r="C38" s="54" t="s">
        <v>277</v>
      </c>
      <c r="D38" s="55" t="s">
        <v>459</v>
      </c>
      <c r="E38" s="55" t="s">
        <v>252</v>
      </c>
      <c r="F38" s="55" t="s">
        <v>732</v>
      </c>
      <c r="G38" s="55" t="s">
        <v>145</v>
      </c>
      <c r="H38" s="85"/>
      <c r="I38" s="85"/>
      <c r="J38" s="85">
        <v>0</v>
      </c>
      <c r="K38" s="85">
        <v>0</v>
      </c>
      <c r="L38" s="85">
        <v>10552.47</v>
      </c>
      <c r="M38" s="85">
        <v>10552.47</v>
      </c>
      <c r="N38" s="85">
        <v>15094.69</v>
      </c>
      <c r="O38" s="85">
        <v>15094.69</v>
      </c>
      <c r="P38" s="85">
        <v>19186.3</v>
      </c>
      <c r="Q38" s="85">
        <v>19186.3</v>
      </c>
      <c r="R38" s="85">
        <v>0</v>
      </c>
      <c r="S38" s="85">
        <v>0</v>
      </c>
      <c r="T38" s="58"/>
      <c r="U38" s="54"/>
    </row>
    <row r="39" spans="1:21" ht="31.5" x14ac:dyDescent="0.2">
      <c r="A39" s="202" t="s">
        <v>733</v>
      </c>
      <c r="B39" s="202" t="s">
        <v>734</v>
      </c>
      <c r="C39" s="54" t="s">
        <v>137</v>
      </c>
      <c r="D39" s="55" t="s">
        <v>459</v>
      </c>
      <c r="E39" s="55" t="s">
        <v>252</v>
      </c>
      <c r="F39" s="55" t="s">
        <v>735</v>
      </c>
      <c r="G39" s="55"/>
      <c r="H39" s="85"/>
      <c r="I39" s="85"/>
      <c r="J39" s="85">
        <f>J40+J42+J41</f>
        <v>0</v>
      </c>
      <c r="K39" s="85">
        <f t="shared" ref="K39:S39" si="19">K40+K42+K41</f>
        <v>0</v>
      </c>
      <c r="L39" s="85">
        <f t="shared" si="19"/>
        <v>154.62</v>
      </c>
      <c r="M39" s="85">
        <f t="shared" si="19"/>
        <v>154.62</v>
      </c>
      <c r="N39" s="85">
        <f t="shared" si="19"/>
        <v>155.85</v>
      </c>
      <c r="O39" s="85">
        <f t="shared" si="19"/>
        <v>155.85</v>
      </c>
      <c r="P39" s="85">
        <f t="shared" si="19"/>
        <v>388.28</v>
      </c>
      <c r="Q39" s="85">
        <f t="shared" si="19"/>
        <v>388.28</v>
      </c>
      <c r="R39" s="85">
        <f t="shared" si="19"/>
        <v>2499.08</v>
      </c>
      <c r="S39" s="85">
        <f t="shared" si="19"/>
        <v>1999.08</v>
      </c>
      <c r="T39" s="58"/>
      <c r="U39" s="54"/>
    </row>
    <row r="40" spans="1:21" ht="31.5" x14ac:dyDescent="0.2">
      <c r="A40" s="202"/>
      <c r="B40" s="202"/>
      <c r="C40" s="54" t="s">
        <v>277</v>
      </c>
      <c r="D40" s="55" t="s">
        <v>459</v>
      </c>
      <c r="E40" s="55" t="s">
        <v>252</v>
      </c>
      <c r="F40" s="55" t="s">
        <v>736</v>
      </c>
      <c r="G40" s="55" t="s">
        <v>145</v>
      </c>
      <c r="H40" s="85"/>
      <c r="I40" s="85"/>
      <c r="J40" s="85">
        <v>0</v>
      </c>
      <c r="K40" s="85">
        <v>0</v>
      </c>
      <c r="L40" s="85">
        <v>0</v>
      </c>
      <c r="M40" s="85">
        <v>0</v>
      </c>
      <c r="N40" s="85">
        <v>0</v>
      </c>
      <c r="O40" s="85">
        <v>0</v>
      </c>
      <c r="P40" s="85">
        <v>196.42</v>
      </c>
      <c r="Q40" s="85">
        <v>196.42</v>
      </c>
      <c r="R40" s="85"/>
      <c r="S40" s="85"/>
      <c r="T40" s="58"/>
      <c r="U40" s="54"/>
    </row>
    <row r="41" spans="1:21" ht="31.5" x14ac:dyDescent="0.2">
      <c r="A41" s="202"/>
      <c r="B41" s="202"/>
      <c r="C41" s="54" t="s">
        <v>277</v>
      </c>
      <c r="D41" s="55" t="s">
        <v>459</v>
      </c>
      <c r="E41" s="55" t="s">
        <v>252</v>
      </c>
      <c r="F41" s="55" t="s">
        <v>736</v>
      </c>
      <c r="G41" s="55" t="s">
        <v>197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>
        <v>2479.75</v>
      </c>
      <c r="S41" s="85">
        <v>1979.75</v>
      </c>
      <c r="T41" s="58"/>
      <c r="U41" s="54"/>
    </row>
    <row r="42" spans="1:21" ht="31.5" x14ac:dyDescent="0.2">
      <c r="A42" s="202"/>
      <c r="B42" s="202"/>
      <c r="C42" s="54" t="s">
        <v>277</v>
      </c>
      <c r="D42" s="55" t="s">
        <v>459</v>
      </c>
      <c r="E42" s="55" t="s">
        <v>252</v>
      </c>
      <c r="F42" s="55" t="s">
        <v>737</v>
      </c>
      <c r="G42" s="55" t="s">
        <v>145</v>
      </c>
      <c r="H42" s="85"/>
      <c r="I42" s="85"/>
      <c r="J42" s="85">
        <v>0</v>
      </c>
      <c r="K42" s="85">
        <v>0</v>
      </c>
      <c r="L42" s="85">
        <v>154.62</v>
      </c>
      <c r="M42" s="85">
        <v>154.62</v>
      </c>
      <c r="N42" s="85">
        <v>155.85</v>
      </c>
      <c r="O42" s="85">
        <v>155.85</v>
      </c>
      <c r="P42" s="85">
        <v>191.86</v>
      </c>
      <c r="Q42" s="85">
        <v>191.86</v>
      </c>
      <c r="R42" s="85">
        <v>19.329999999999998</v>
      </c>
      <c r="S42" s="85">
        <v>19.329999999999998</v>
      </c>
      <c r="T42" s="58"/>
      <c r="U42" s="54"/>
    </row>
    <row r="43" spans="1:21" ht="31.5" x14ac:dyDescent="0.2">
      <c r="A43" s="202" t="s">
        <v>836</v>
      </c>
      <c r="B43" s="202" t="s">
        <v>837</v>
      </c>
      <c r="C43" s="54" t="s">
        <v>137</v>
      </c>
      <c r="D43" s="55" t="s">
        <v>459</v>
      </c>
      <c r="E43" s="55" t="s">
        <v>252</v>
      </c>
      <c r="F43" s="55" t="s">
        <v>838</v>
      </c>
      <c r="G43" s="55" t="s">
        <v>145</v>
      </c>
      <c r="H43" s="85"/>
      <c r="I43" s="85"/>
      <c r="J43" s="85">
        <f t="shared" ref="J43:S43" si="20">J44</f>
        <v>0</v>
      </c>
      <c r="K43" s="85">
        <f t="shared" si="20"/>
        <v>0</v>
      </c>
      <c r="L43" s="85">
        <f t="shared" si="20"/>
        <v>0</v>
      </c>
      <c r="M43" s="85">
        <f t="shared" si="20"/>
        <v>0</v>
      </c>
      <c r="N43" s="85">
        <f t="shared" si="20"/>
        <v>0</v>
      </c>
      <c r="O43" s="85">
        <f t="shared" si="20"/>
        <v>0</v>
      </c>
      <c r="P43" s="85">
        <f t="shared" si="20"/>
        <v>10000</v>
      </c>
      <c r="Q43" s="85">
        <f t="shared" si="20"/>
        <v>10000</v>
      </c>
      <c r="R43" s="85">
        <f t="shared" si="20"/>
        <v>0</v>
      </c>
      <c r="S43" s="85">
        <f t="shared" si="20"/>
        <v>0</v>
      </c>
      <c r="T43" s="58"/>
      <c r="U43" s="54"/>
    </row>
    <row r="44" spans="1:21" ht="53.25" customHeight="1" x14ac:dyDescent="0.2">
      <c r="A44" s="202"/>
      <c r="B44" s="202"/>
      <c r="C44" s="54" t="s">
        <v>277</v>
      </c>
      <c r="D44" s="55" t="s">
        <v>459</v>
      </c>
      <c r="E44" s="55" t="s">
        <v>252</v>
      </c>
      <c r="F44" s="55" t="s">
        <v>838</v>
      </c>
      <c r="G44" s="55" t="s">
        <v>145</v>
      </c>
      <c r="H44" s="85"/>
      <c r="I44" s="85"/>
      <c r="J44" s="85">
        <v>0</v>
      </c>
      <c r="K44" s="85">
        <v>0</v>
      </c>
      <c r="L44" s="85">
        <v>0</v>
      </c>
      <c r="M44" s="85">
        <v>0</v>
      </c>
      <c r="N44" s="85">
        <v>0</v>
      </c>
      <c r="O44" s="85">
        <v>0</v>
      </c>
      <c r="P44" s="85">
        <v>10000</v>
      </c>
      <c r="Q44" s="85">
        <v>10000</v>
      </c>
      <c r="R44" s="85">
        <v>0</v>
      </c>
      <c r="S44" s="85">
        <v>0</v>
      </c>
      <c r="T44" s="58"/>
      <c r="U44" s="54"/>
    </row>
    <row r="45" spans="1:21" ht="31.5" x14ac:dyDescent="0.2">
      <c r="A45" s="202" t="s">
        <v>261</v>
      </c>
      <c r="B45" s="202" t="s">
        <v>262</v>
      </c>
      <c r="C45" s="54" t="s">
        <v>137</v>
      </c>
      <c r="D45" s="55"/>
      <c r="E45" s="55"/>
      <c r="F45" s="55"/>
      <c r="G45" s="55"/>
      <c r="H45" s="85">
        <f>H46+H47</f>
        <v>12991.223</v>
      </c>
      <c r="I45" s="85">
        <f t="shared" ref="I45:S45" si="21">I46+I47</f>
        <v>12991.223</v>
      </c>
      <c r="J45" s="85">
        <f t="shared" si="21"/>
        <v>2495.5500000000002</v>
      </c>
      <c r="K45" s="85">
        <f t="shared" si="21"/>
        <v>2495.5500000000002</v>
      </c>
      <c r="L45" s="85">
        <f t="shared" si="21"/>
        <v>6322.68</v>
      </c>
      <c r="M45" s="85">
        <f t="shared" si="21"/>
        <v>6322.68</v>
      </c>
      <c r="N45" s="85">
        <f t="shared" si="21"/>
        <v>10149.790000000001</v>
      </c>
      <c r="O45" s="85">
        <f t="shared" si="21"/>
        <v>10149.790000000001</v>
      </c>
      <c r="P45" s="85">
        <f t="shared" si="21"/>
        <v>14779.09</v>
      </c>
      <c r="Q45" s="85">
        <f t="shared" si="21"/>
        <v>14776.43</v>
      </c>
      <c r="R45" s="85">
        <f t="shared" si="21"/>
        <v>15228</v>
      </c>
      <c r="S45" s="85">
        <f t="shared" si="21"/>
        <v>15228</v>
      </c>
      <c r="T45" s="58"/>
      <c r="U45" s="54"/>
    </row>
    <row r="46" spans="1:21" ht="31.5" x14ac:dyDescent="0.2">
      <c r="A46" s="202"/>
      <c r="B46" s="202"/>
      <c r="C46" s="54" t="s">
        <v>164</v>
      </c>
      <c r="D46" s="55" t="s">
        <v>114</v>
      </c>
      <c r="E46" s="55" t="s">
        <v>264</v>
      </c>
      <c r="F46" s="55"/>
      <c r="G46" s="55"/>
      <c r="H46" s="85">
        <f>H49</f>
        <v>12991.223</v>
      </c>
      <c r="I46" s="85">
        <f t="shared" ref="I46:S47" si="22">I49</f>
        <v>12991.223</v>
      </c>
      <c r="J46" s="85">
        <f t="shared" si="22"/>
        <v>0</v>
      </c>
      <c r="K46" s="85">
        <f t="shared" si="22"/>
        <v>0</v>
      </c>
      <c r="L46" s="85">
        <f t="shared" si="22"/>
        <v>0</v>
      </c>
      <c r="M46" s="85">
        <f t="shared" si="22"/>
        <v>0</v>
      </c>
      <c r="N46" s="85">
        <f t="shared" si="22"/>
        <v>0</v>
      </c>
      <c r="O46" s="85">
        <f t="shared" si="22"/>
        <v>0</v>
      </c>
      <c r="P46" s="85">
        <f t="shared" si="22"/>
        <v>0</v>
      </c>
      <c r="Q46" s="85">
        <f t="shared" si="22"/>
        <v>0</v>
      </c>
      <c r="R46" s="85">
        <f t="shared" si="22"/>
        <v>0</v>
      </c>
      <c r="S46" s="85">
        <f t="shared" si="22"/>
        <v>0</v>
      </c>
      <c r="T46" s="58"/>
      <c r="U46" s="54"/>
    </row>
    <row r="47" spans="1:21" ht="31.5" x14ac:dyDescent="0.2">
      <c r="A47" s="202"/>
      <c r="B47" s="202"/>
      <c r="C47" s="54" t="s">
        <v>277</v>
      </c>
      <c r="D47" s="55" t="s">
        <v>459</v>
      </c>
      <c r="E47" s="55" t="s">
        <v>264</v>
      </c>
      <c r="F47" s="55"/>
      <c r="G47" s="55"/>
      <c r="H47" s="85">
        <f>H50</f>
        <v>0</v>
      </c>
      <c r="I47" s="85">
        <f t="shared" si="22"/>
        <v>0</v>
      </c>
      <c r="J47" s="85">
        <f t="shared" si="22"/>
        <v>2495.5500000000002</v>
      </c>
      <c r="K47" s="85">
        <f t="shared" si="22"/>
        <v>2495.5500000000002</v>
      </c>
      <c r="L47" s="85">
        <f t="shared" si="22"/>
        <v>6322.68</v>
      </c>
      <c r="M47" s="85">
        <f t="shared" si="22"/>
        <v>6322.68</v>
      </c>
      <c r="N47" s="85">
        <f t="shared" si="22"/>
        <v>10149.790000000001</v>
      </c>
      <c r="O47" s="85">
        <f t="shared" si="22"/>
        <v>10149.790000000001</v>
      </c>
      <c r="P47" s="85">
        <f>P50</f>
        <v>14779.09</v>
      </c>
      <c r="Q47" s="85">
        <f t="shared" si="22"/>
        <v>14776.43</v>
      </c>
      <c r="R47" s="85">
        <f t="shared" si="22"/>
        <v>15228</v>
      </c>
      <c r="S47" s="85">
        <f t="shared" si="22"/>
        <v>15228</v>
      </c>
      <c r="T47" s="58"/>
      <c r="U47" s="54"/>
    </row>
    <row r="48" spans="1:21" ht="31.5" x14ac:dyDescent="0.2">
      <c r="A48" s="202" t="s">
        <v>697</v>
      </c>
      <c r="B48" s="202" t="s">
        <v>263</v>
      </c>
      <c r="C48" s="54" t="s">
        <v>137</v>
      </c>
      <c r="D48" s="55"/>
      <c r="E48" s="55"/>
      <c r="F48" s="55"/>
      <c r="G48" s="55"/>
      <c r="H48" s="85">
        <f>H49+H50</f>
        <v>12991.223</v>
      </c>
      <c r="I48" s="85">
        <f t="shared" ref="I48:S48" si="23">I49+I50</f>
        <v>12991.223</v>
      </c>
      <c r="J48" s="85">
        <f t="shared" si="23"/>
        <v>2495.5500000000002</v>
      </c>
      <c r="K48" s="85">
        <f t="shared" si="23"/>
        <v>2495.5500000000002</v>
      </c>
      <c r="L48" s="85">
        <f t="shared" si="23"/>
        <v>6322.68</v>
      </c>
      <c r="M48" s="85">
        <f t="shared" si="23"/>
        <v>6322.68</v>
      </c>
      <c r="N48" s="85">
        <f t="shared" si="23"/>
        <v>10149.790000000001</v>
      </c>
      <c r="O48" s="85">
        <f t="shared" si="23"/>
        <v>10149.790000000001</v>
      </c>
      <c r="P48" s="85">
        <f t="shared" si="23"/>
        <v>14779.09</v>
      </c>
      <c r="Q48" s="85">
        <f t="shared" si="23"/>
        <v>14776.43</v>
      </c>
      <c r="R48" s="85">
        <f t="shared" si="23"/>
        <v>15228</v>
      </c>
      <c r="S48" s="85">
        <f t="shared" si="23"/>
        <v>15228</v>
      </c>
      <c r="T48" s="58"/>
      <c r="U48" s="54"/>
    </row>
    <row r="49" spans="1:21" ht="31.5" x14ac:dyDescent="0.2">
      <c r="A49" s="202"/>
      <c r="B49" s="202"/>
      <c r="C49" s="54" t="s">
        <v>164</v>
      </c>
      <c r="D49" s="55" t="s">
        <v>114</v>
      </c>
      <c r="E49" s="55" t="s">
        <v>264</v>
      </c>
      <c r="F49" s="55" t="s">
        <v>265</v>
      </c>
      <c r="G49" s="55" t="s">
        <v>248</v>
      </c>
      <c r="H49" s="85">
        <v>12991.223</v>
      </c>
      <c r="I49" s="85">
        <v>12991.223</v>
      </c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58"/>
      <c r="U49" s="137"/>
    </row>
    <row r="50" spans="1:21" ht="31.5" x14ac:dyDescent="0.2">
      <c r="A50" s="202"/>
      <c r="B50" s="202"/>
      <c r="C50" s="54" t="s">
        <v>277</v>
      </c>
      <c r="D50" s="55" t="s">
        <v>459</v>
      </c>
      <c r="E50" s="55" t="s">
        <v>264</v>
      </c>
      <c r="F50" s="55" t="s">
        <v>738</v>
      </c>
      <c r="G50" s="55" t="s">
        <v>248</v>
      </c>
      <c r="H50" s="85"/>
      <c r="I50" s="85"/>
      <c r="J50" s="85">
        <v>2495.5500000000002</v>
      </c>
      <c r="K50" s="85">
        <v>2495.5500000000002</v>
      </c>
      <c r="L50" s="85">
        <v>6322.68</v>
      </c>
      <c r="M50" s="85">
        <v>6322.68</v>
      </c>
      <c r="N50" s="85">
        <v>10149.790000000001</v>
      </c>
      <c r="O50" s="85">
        <v>10149.790000000001</v>
      </c>
      <c r="P50" s="85">
        <v>14779.09</v>
      </c>
      <c r="Q50" s="85">
        <v>14776.43</v>
      </c>
      <c r="R50" s="85">
        <v>15228</v>
      </c>
      <c r="S50" s="85">
        <v>15228</v>
      </c>
      <c r="T50" s="58"/>
      <c r="U50" s="137"/>
    </row>
    <row r="51" spans="1:21" ht="37.5" customHeight="1" x14ac:dyDescent="0.2">
      <c r="A51" s="202" t="s">
        <v>117</v>
      </c>
      <c r="B51" s="202" t="s">
        <v>266</v>
      </c>
      <c r="C51" s="54" t="s">
        <v>137</v>
      </c>
      <c r="D51" s="55"/>
      <c r="E51" s="55"/>
      <c r="F51" s="55"/>
      <c r="G51" s="55"/>
      <c r="H51" s="85">
        <f>H52+H53</f>
        <v>1642.8400000000001</v>
      </c>
      <c r="I51" s="85">
        <f t="shared" ref="I51:S51" si="24">I52+I53</f>
        <v>1642.8400000000001</v>
      </c>
      <c r="J51" s="85">
        <f t="shared" si="24"/>
        <v>0</v>
      </c>
      <c r="K51" s="85">
        <f t="shared" si="24"/>
        <v>0</v>
      </c>
      <c r="L51" s="85">
        <f t="shared" si="24"/>
        <v>500.03</v>
      </c>
      <c r="M51" s="85">
        <f t="shared" si="24"/>
        <v>500.03</v>
      </c>
      <c r="N51" s="85">
        <f t="shared" si="24"/>
        <v>1278.98</v>
      </c>
      <c r="O51" s="85">
        <f t="shared" si="24"/>
        <v>1235.44</v>
      </c>
      <c r="P51" s="85">
        <f t="shared" si="24"/>
        <v>1278.98</v>
      </c>
      <c r="Q51" s="85">
        <f t="shared" si="24"/>
        <v>1235.44</v>
      </c>
      <c r="R51" s="85">
        <f t="shared" si="24"/>
        <v>0</v>
      </c>
      <c r="S51" s="85">
        <f t="shared" si="24"/>
        <v>0</v>
      </c>
      <c r="T51" s="58"/>
      <c r="U51" s="137"/>
    </row>
    <row r="52" spans="1:21" ht="37.5" customHeight="1" x14ac:dyDescent="0.2">
      <c r="A52" s="202"/>
      <c r="B52" s="202"/>
      <c r="C52" s="54" t="s">
        <v>164</v>
      </c>
      <c r="D52" s="55" t="s">
        <v>114</v>
      </c>
      <c r="E52" s="55" t="s">
        <v>252</v>
      </c>
      <c r="F52" s="55"/>
      <c r="G52" s="55"/>
      <c r="H52" s="85">
        <f t="shared" ref="H52:S52" si="25">H54+H56+H59+H61+H63</f>
        <v>1642.8400000000001</v>
      </c>
      <c r="I52" s="85">
        <f t="shared" si="25"/>
        <v>1642.8400000000001</v>
      </c>
      <c r="J52" s="85">
        <f t="shared" si="25"/>
        <v>0</v>
      </c>
      <c r="K52" s="85">
        <f t="shared" si="25"/>
        <v>0</v>
      </c>
      <c r="L52" s="85">
        <f t="shared" si="25"/>
        <v>0</v>
      </c>
      <c r="M52" s="85">
        <f t="shared" si="25"/>
        <v>0</v>
      </c>
      <c r="N52" s="85">
        <f t="shared" si="25"/>
        <v>0</v>
      </c>
      <c r="O52" s="85">
        <f t="shared" si="25"/>
        <v>0</v>
      </c>
      <c r="P52" s="85">
        <f t="shared" si="25"/>
        <v>0</v>
      </c>
      <c r="Q52" s="85">
        <f t="shared" si="25"/>
        <v>0</v>
      </c>
      <c r="R52" s="85">
        <f t="shared" si="25"/>
        <v>0</v>
      </c>
      <c r="S52" s="85">
        <f t="shared" si="25"/>
        <v>0</v>
      </c>
      <c r="T52" s="58"/>
      <c r="U52" s="137"/>
    </row>
    <row r="53" spans="1:21" ht="37.5" customHeight="1" x14ac:dyDescent="0.2">
      <c r="A53" s="202"/>
      <c r="B53" s="202"/>
      <c r="C53" s="54" t="s">
        <v>277</v>
      </c>
      <c r="D53" s="55" t="s">
        <v>459</v>
      </c>
      <c r="E53" s="55" t="s">
        <v>252</v>
      </c>
      <c r="F53" s="55"/>
      <c r="G53" s="55"/>
      <c r="H53" s="85">
        <f t="shared" ref="H53:S53" si="26">H60+H65+H67</f>
        <v>0</v>
      </c>
      <c r="I53" s="85">
        <f t="shared" si="26"/>
        <v>0</v>
      </c>
      <c r="J53" s="85">
        <f t="shared" si="26"/>
        <v>0</v>
      </c>
      <c r="K53" s="85">
        <f t="shared" si="26"/>
        <v>0</v>
      </c>
      <c r="L53" s="85">
        <f t="shared" si="26"/>
        <v>500.03</v>
      </c>
      <c r="M53" s="85">
        <f t="shared" si="26"/>
        <v>500.03</v>
      </c>
      <c r="N53" s="85">
        <f t="shared" si="26"/>
        <v>1278.98</v>
      </c>
      <c r="O53" s="85">
        <f t="shared" si="26"/>
        <v>1235.44</v>
      </c>
      <c r="P53" s="85">
        <f t="shared" si="26"/>
        <v>1278.98</v>
      </c>
      <c r="Q53" s="85">
        <f t="shared" si="26"/>
        <v>1235.44</v>
      </c>
      <c r="R53" s="85">
        <f t="shared" si="26"/>
        <v>0</v>
      </c>
      <c r="S53" s="85">
        <f t="shared" si="26"/>
        <v>0</v>
      </c>
      <c r="T53" s="58"/>
      <c r="U53" s="137"/>
    </row>
    <row r="54" spans="1:21" ht="31.5" x14ac:dyDescent="0.2">
      <c r="A54" s="202" t="s">
        <v>739</v>
      </c>
      <c r="B54" s="202" t="s">
        <v>267</v>
      </c>
      <c r="C54" s="54" t="s">
        <v>137</v>
      </c>
      <c r="D54" s="55" t="s">
        <v>114</v>
      </c>
      <c r="E54" s="55" t="s">
        <v>252</v>
      </c>
      <c r="F54" s="55" t="s">
        <v>268</v>
      </c>
      <c r="G54" s="55" t="s">
        <v>145</v>
      </c>
      <c r="H54" s="85">
        <f>H55</f>
        <v>70.2</v>
      </c>
      <c r="I54" s="85">
        <f t="shared" ref="I54" si="27">I55</f>
        <v>70.2</v>
      </c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58"/>
      <c r="U54" s="137"/>
    </row>
    <row r="55" spans="1:21" ht="77.25" customHeight="1" x14ac:dyDescent="0.2">
      <c r="A55" s="202"/>
      <c r="B55" s="202"/>
      <c r="C55" s="54" t="s">
        <v>164</v>
      </c>
      <c r="D55" s="55" t="s">
        <v>114</v>
      </c>
      <c r="E55" s="55" t="s">
        <v>252</v>
      </c>
      <c r="F55" s="55" t="s">
        <v>268</v>
      </c>
      <c r="G55" s="55" t="s">
        <v>145</v>
      </c>
      <c r="H55" s="85">
        <v>70.2</v>
      </c>
      <c r="I55" s="85">
        <v>70.2</v>
      </c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58"/>
      <c r="U55" s="137"/>
    </row>
    <row r="56" spans="1:21" ht="31.5" x14ac:dyDescent="0.2">
      <c r="A56" s="202" t="s">
        <v>740</v>
      </c>
      <c r="B56" s="202" t="s">
        <v>269</v>
      </c>
      <c r="C56" s="54" t="s">
        <v>137</v>
      </c>
      <c r="D56" s="55" t="s">
        <v>114</v>
      </c>
      <c r="E56" s="55" t="s">
        <v>252</v>
      </c>
      <c r="F56" s="55" t="s">
        <v>270</v>
      </c>
      <c r="G56" s="55" t="s">
        <v>145</v>
      </c>
      <c r="H56" s="85">
        <f>H57</f>
        <v>14.04</v>
      </c>
      <c r="I56" s="85">
        <f>I57</f>
        <v>14.04</v>
      </c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58"/>
      <c r="U56" s="137"/>
    </row>
    <row r="57" spans="1:21" ht="87" customHeight="1" x14ac:dyDescent="0.2">
      <c r="A57" s="202"/>
      <c r="B57" s="202"/>
      <c r="C57" s="54" t="s">
        <v>164</v>
      </c>
      <c r="D57" s="55" t="s">
        <v>114</v>
      </c>
      <c r="E57" s="55" t="s">
        <v>252</v>
      </c>
      <c r="F57" s="55" t="s">
        <v>270</v>
      </c>
      <c r="G57" s="55" t="s">
        <v>145</v>
      </c>
      <c r="H57" s="85">
        <v>14.04</v>
      </c>
      <c r="I57" s="85">
        <v>14.04</v>
      </c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58"/>
      <c r="U57" s="137"/>
    </row>
    <row r="58" spans="1:21" ht="31.5" x14ac:dyDescent="0.2">
      <c r="A58" s="202" t="s">
        <v>741</v>
      </c>
      <c r="B58" s="202" t="s">
        <v>271</v>
      </c>
      <c r="C58" s="54" t="s">
        <v>137</v>
      </c>
      <c r="D58" s="55"/>
      <c r="E58" s="55"/>
      <c r="F58" s="55"/>
      <c r="G58" s="55"/>
      <c r="H58" s="85">
        <f>H59+H60</f>
        <v>1076.1300000000001</v>
      </c>
      <c r="I58" s="85">
        <f t="shared" ref="I58:S58" si="28">I59+I60</f>
        <v>1076.1300000000001</v>
      </c>
      <c r="J58" s="85">
        <f t="shared" si="28"/>
        <v>0</v>
      </c>
      <c r="K58" s="85">
        <f t="shared" si="28"/>
        <v>0</v>
      </c>
      <c r="L58" s="85">
        <f t="shared" si="28"/>
        <v>500.03</v>
      </c>
      <c r="M58" s="85">
        <f t="shared" si="28"/>
        <v>500.03</v>
      </c>
      <c r="N58" s="85">
        <f t="shared" si="28"/>
        <v>999.62</v>
      </c>
      <c r="O58" s="85">
        <f t="shared" si="28"/>
        <v>999.62</v>
      </c>
      <c r="P58" s="85">
        <f t="shared" si="28"/>
        <v>999.62</v>
      </c>
      <c r="Q58" s="85">
        <f t="shared" si="28"/>
        <v>999.62</v>
      </c>
      <c r="R58" s="85">
        <f t="shared" si="28"/>
        <v>0</v>
      </c>
      <c r="S58" s="85">
        <f t="shared" si="28"/>
        <v>0</v>
      </c>
      <c r="T58" s="58"/>
      <c r="U58" s="137"/>
    </row>
    <row r="59" spans="1:21" ht="31.5" x14ac:dyDescent="0.2">
      <c r="A59" s="202"/>
      <c r="B59" s="202"/>
      <c r="C59" s="54" t="s">
        <v>164</v>
      </c>
      <c r="D59" s="55" t="s">
        <v>114</v>
      </c>
      <c r="E59" s="55" t="s">
        <v>252</v>
      </c>
      <c r="F59" s="55" t="s">
        <v>272</v>
      </c>
      <c r="G59" s="55" t="s">
        <v>145</v>
      </c>
      <c r="H59" s="85">
        <v>1076.1300000000001</v>
      </c>
      <c r="I59" s="85">
        <v>1076.1300000000001</v>
      </c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58"/>
      <c r="U59" s="137"/>
    </row>
    <row r="60" spans="1:21" ht="31.5" x14ac:dyDescent="0.2">
      <c r="A60" s="202"/>
      <c r="B60" s="202"/>
      <c r="C60" s="54" t="s">
        <v>277</v>
      </c>
      <c r="D60" s="55" t="s">
        <v>459</v>
      </c>
      <c r="E60" s="55" t="s">
        <v>252</v>
      </c>
      <c r="F60" s="55" t="s">
        <v>742</v>
      </c>
      <c r="G60" s="55" t="s">
        <v>145</v>
      </c>
      <c r="H60" s="85"/>
      <c r="I60" s="85"/>
      <c r="J60" s="85">
        <v>0</v>
      </c>
      <c r="K60" s="85">
        <v>0</v>
      </c>
      <c r="L60" s="85">
        <v>500.03</v>
      </c>
      <c r="M60" s="85">
        <v>500.03</v>
      </c>
      <c r="N60" s="85">
        <v>999.62</v>
      </c>
      <c r="O60" s="85">
        <v>999.62</v>
      </c>
      <c r="P60" s="85">
        <v>999.62</v>
      </c>
      <c r="Q60" s="85">
        <v>999.62</v>
      </c>
      <c r="R60" s="85">
        <v>0</v>
      </c>
      <c r="S60" s="85">
        <v>0</v>
      </c>
      <c r="T60" s="58"/>
      <c r="U60" s="137"/>
    </row>
    <row r="61" spans="1:21" ht="31.5" x14ac:dyDescent="0.2">
      <c r="A61" s="202" t="s">
        <v>743</v>
      </c>
      <c r="B61" s="202" t="s">
        <v>273</v>
      </c>
      <c r="C61" s="54" t="s">
        <v>137</v>
      </c>
      <c r="D61" s="55" t="s">
        <v>114</v>
      </c>
      <c r="E61" s="55" t="s">
        <v>252</v>
      </c>
      <c r="F61" s="55" t="s">
        <v>274</v>
      </c>
      <c r="G61" s="55" t="s">
        <v>145</v>
      </c>
      <c r="H61" s="85">
        <f>H62</f>
        <v>398.45</v>
      </c>
      <c r="I61" s="85">
        <f t="shared" ref="I61" si="29">I62</f>
        <v>398.45</v>
      </c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58"/>
      <c r="U61" s="137"/>
    </row>
    <row r="62" spans="1:21" ht="31.5" x14ac:dyDescent="0.2">
      <c r="A62" s="202"/>
      <c r="B62" s="202"/>
      <c r="C62" s="54" t="s">
        <v>164</v>
      </c>
      <c r="D62" s="55" t="s">
        <v>114</v>
      </c>
      <c r="E62" s="55" t="s">
        <v>252</v>
      </c>
      <c r="F62" s="55" t="s">
        <v>274</v>
      </c>
      <c r="G62" s="55" t="s">
        <v>145</v>
      </c>
      <c r="H62" s="85">
        <v>398.45</v>
      </c>
      <c r="I62" s="85">
        <v>398.45</v>
      </c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58"/>
      <c r="U62" s="137"/>
    </row>
    <row r="63" spans="1:21" s="9" customFormat="1" ht="31.5" x14ac:dyDescent="0.2">
      <c r="A63" s="202" t="s">
        <v>744</v>
      </c>
      <c r="B63" s="202" t="s">
        <v>483</v>
      </c>
      <c r="C63" s="54" t="s">
        <v>137</v>
      </c>
      <c r="D63" s="55" t="s">
        <v>114</v>
      </c>
      <c r="E63" s="55" t="s">
        <v>252</v>
      </c>
      <c r="F63" s="55" t="s">
        <v>484</v>
      </c>
      <c r="G63" s="55" t="s">
        <v>145</v>
      </c>
      <c r="H63" s="85">
        <f>H64</f>
        <v>84.02</v>
      </c>
      <c r="I63" s="85">
        <f>I64</f>
        <v>84.02</v>
      </c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54"/>
      <c r="U63" s="58"/>
    </row>
    <row r="64" spans="1:21" ht="31.5" x14ac:dyDescent="0.2">
      <c r="A64" s="202"/>
      <c r="B64" s="202"/>
      <c r="C64" s="54" t="s">
        <v>164</v>
      </c>
      <c r="D64" s="55" t="s">
        <v>114</v>
      </c>
      <c r="E64" s="55" t="s">
        <v>252</v>
      </c>
      <c r="F64" s="55" t="s">
        <v>484</v>
      </c>
      <c r="G64" s="55" t="s">
        <v>145</v>
      </c>
      <c r="H64" s="85">
        <v>84.02</v>
      </c>
      <c r="I64" s="85">
        <v>84.02</v>
      </c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58"/>
      <c r="U64" s="137"/>
    </row>
    <row r="65" spans="1:21" ht="31.5" x14ac:dyDescent="0.2">
      <c r="A65" s="202" t="s">
        <v>745</v>
      </c>
      <c r="B65" s="202" t="s">
        <v>746</v>
      </c>
      <c r="C65" s="54" t="s">
        <v>137</v>
      </c>
      <c r="D65" s="55" t="s">
        <v>459</v>
      </c>
      <c r="E65" s="55" t="s">
        <v>252</v>
      </c>
      <c r="F65" s="55" t="s">
        <v>747</v>
      </c>
      <c r="G65" s="55" t="s">
        <v>145</v>
      </c>
      <c r="H65" s="85"/>
      <c r="I65" s="85"/>
      <c r="J65" s="85">
        <f t="shared" ref="J65:S65" si="30">J66</f>
        <v>0</v>
      </c>
      <c r="K65" s="85">
        <f t="shared" si="30"/>
        <v>0</v>
      </c>
      <c r="L65" s="85">
        <f t="shared" si="30"/>
        <v>0</v>
      </c>
      <c r="M65" s="85">
        <f t="shared" si="30"/>
        <v>0</v>
      </c>
      <c r="N65" s="85">
        <f t="shared" si="30"/>
        <v>232.8</v>
      </c>
      <c r="O65" s="85">
        <f t="shared" si="30"/>
        <v>196.52</v>
      </c>
      <c r="P65" s="85">
        <f t="shared" si="30"/>
        <v>232.8</v>
      </c>
      <c r="Q65" s="85">
        <f t="shared" si="30"/>
        <v>196.52</v>
      </c>
      <c r="R65" s="85">
        <f t="shared" si="30"/>
        <v>0</v>
      </c>
      <c r="S65" s="85">
        <f t="shared" si="30"/>
        <v>0</v>
      </c>
      <c r="T65" s="54"/>
      <c r="U65" s="137"/>
    </row>
    <row r="66" spans="1:21" ht="72.75" customHeight="1" x14ac:dyDescent="0.2">
      <c r="A66" s="202"/>
      <c r="B66" s="202"/>
      <c r="C66" s="54" t="s">
        <v>277</v>
      </c>
      <c r="D66" s="55" t="s">
        <v>459</v>
      </c>
      <c r="E66" s="55" t="s">
        <v>252</v>
      </c>
      <c r="F66" s="55" t="s">
        <v>747</v>
      </c>
      <c r="G66" s="55" t="s">
        <v>145</v>
      </c>
      <c r="H66" s="85"/>
      <c r="I66" s="85"/>
      <c r="J66" s="85">
        <v>0</v>
      </c>
      <c r="K66" s="85">
        <v>0</v>
      </c>
      <c r="L66" s="85">
        <v>0</v>
      </c>
      <c r="M66" s="85">
        <v>0</v>
      </c>
      <c r="N66" s="85">
        <v>232.8</v>
      </c>
      <c r="O66" s="85">
        <v>196.52</v>
      </c>
      <c r="P66" s="85">
        <v>232.8</v>
      </c>
      <c r="Q66" s="85">
        <v>196.52</v>
      </c>
      <c r="R66" s="85">
        <v>0</v>
      </c>
      <c r="S66" s="85">
        <v>0</v>
      </c>
      <c r="T66" s="58"/>
      <c r="U66" s="137"/>
    </row>
    <row r="67" spans="1:21" ht="31.5" x14ac:dyDescent="0.2">
      <c r="A67" s="202" t="s">
        <v>748</v>
      </c>
      <c r="B67" s="202" t="s">
        <v>749</v>
      </c>
      <c r="C67" s="54" t="s">
        <v>137</v>
      </c>
      <c r="D67" s="55" t="s">
        <v>459</v>
      </c>
      <c r="E67" s="55" t="s">
        <v>252</v>
      </c>
      <c r="F67" s="55" t="s">
        <v>750</v>
      </c>
      <c r="G67" s="55" t="s">
        <v>145</v>
      </c>
      <c r="H67" s="85"/>
      <c r="I67" s="85"/>
      <c r="J67" s="85">
        <f t="shared" ref="J67:S69" si="31">J68</f>
        <v>0</v>
      </c>
      <c r="K67" s="85">
        <f t="shared" si="31"/>
        <v>0</v>
      </c>
      <c r="L67" s="85">
        <f t="shared" si="31"/>
        <v>0</v>
      </c>
      <c r="M67" s="85">
        <f t="shared" si="31"/>
        <v>0</v>
      </c>
      <c r="N67" s="85">
        <f t="shared" si="31"/>
        <v>46.56</v>
      </c>
      <c r="O67" s="85">
        <v>39.299999999999997</v>
      </c>
      <c r="P67" s="85">
        <f t="shared" si="31"/>
        <v>46.56</v>
      </c>
      <c r="Q67" s="85">
        <f t="shared" si="31"/>
        <v>39.299999999999997</v>
      </c>
      <c r="R67" s="85">
        <f t="shared" si="31"/>
        <v>0</v>
      </c>
      <c r="S67" s="85">
        <f t="shared" si="31"/>
        <v>0</v>
      </c>
      <c r="T67" s="54"/>
      <c r="U67" s="137"/>
    </row>
    <row r="68" spans="1:21" ht="60.75" customHeight="1" x14ac:dyDescent="0.2">
      <c r="A68" s="202"/>
      <c r="B68" s="202"/>
      <c r="C68" s="54" t="s">
        <v>277</v>
      </c>
      <c r="D68" s="55" t="s">
        <v>459</v>
      </c>
      <c r="E68" s="55" t="s">
        <v>252</v>
      </c>
      <c r="F68" s="55" t="s">
        <v>750</v>
      </c>
      <c r="G68" s="55" t="s">
        <v>145</v>
      </c>
      <c r="H68" s="85"/>
      <c r="I68" s="85"/>
      <c r="J68" s="85">
        <v>0</v>
      </c>
      <c r="K68" s="85">
        <v>0</v>
      </c>
      <c r="L68" s="85">
        <v>0</v>
      </c>
      <c r="M68" s="85">
        <v>0</v>
      </c>
      <c r="N68" s="85">
        <v>46.56</v>
      </c>
      <c r="O68" s="85">
        <v>39.299999999999997</v>
      </c>
      <c r="P68" s="85">
        <v>46.56</v>
      </c>
      <c r="Q68" s="85">
        <v>39.299999999999997</v>
      </c>
      <c r="R68" s="85">
        <v>0</v>
      </c>
      <c r="S68" s="85">
        <v>0</v>
      </c>
      <c r="T68" s="58"/>
      <c r="U68" s="137"/>
    </row>
    <row r="69" spans="1:21" ht="31.5" x14ac:dyDescent="0.2">
      <c r="A69" s="202" t="s">
        <v>839</v>
      </c>
      <c r="B69" s="202" t="s">
        <v>751</v>
      </c>
      <c r="C69" s="54" t="s">
        <v>137</v>
      </c>
      <c r="D69" s="55" t="s">
        <v>459</v>
      </c>
      <c r="E69" s="55" t="s">
        <v>252</v>
      </c>
      <c r="F69" s="55" t="s">
        <v>752</v>
      </c>
      <c r="G69" s="55" t="s">
        <v>145</v>
      </c>
      <c r="H69" s="85"/>
      <c r="I69" s="85"/>
      <c r="J69" s="85">
        <f t="shared" si="31"/>
        <v>372.97</v>
      </c>
      <c r="K69" s="85">
        <f t="shared" si="31"/>
        <v>372.97</v>
      </c>
      <c r="L69" s="85">
        <f t="shared" si="31"/>
        <v>372.97</v>
      </c>
      <c r="M69" s="85">
        <f t="shared" si="31"/>
        <v>372.97</v>
      </c>
      <c r="N69" s="85">
        <f t="shared" si="31"/>
        <v>372.97</v>
      </c>
      <c r="O69" s="85">
        <f t="shared" si="31"/>
        <v>372.97</v>
      </c>
      <c r="P69" s="85">
        <f t="shared" si="31"/>
        <v>372.97</v>
      </c>
      <c r="Q69" s="85">
        <f t="shared" si="31"/>
        <v>372.97</v>
      </c>
      <c r="R69" s="85">
        <f t="shared" si="31"/>
        <v>0</v>
      </c>
      <c r="S69" s="85">
        <f t="shared" si="31"/>
        <v>0</v>
      </c>
      <c r="T69" s="54"/>
      <c r="U69" s="137"/>
    </row>
    <row r="70" spans="1:21" ht="52.5" customHeight="1" x14ac:dyDescent="0.2">
      <c r="A70" s="202" t="s">
        <v>753</v>
      </c>
      <c r="B70" s="202"/>
      <c r="C70" s="54" t="s">
        <v>277</v>
      </c>
      <c r="D70" s="55" t="s">
        <v>459</v>
      </c>
      <c r="E70" s="55" t="s">
        <v>252</v>
      </c>
      <c r="F70" s="55" t="s">
        <v>752</v>
      </c>
      <c r="G70" s="55" t="s">
        <v>145</v>
      </c>
      <c r="H70" s="85"/>
      <c r="I70" s="85"/>
      <c r="J70" s="85">
        <v>372.97</v>
      </c>
      <c r="K70" s="85">
        <v>372.97</v>
      </c>
      <c r="L70" s="85">
        <v>372.97</v>
      </c>
      <c r="M70" s="85">
        <v>372.97</v>
      </c>
      <c r="N70" s="85">
        <v>372.97</v>
      </c>
      <c r="O70" s="85">
        <v>372.97</v>
      </c>
      <c r="P70" s="85">
        <v>372.97</v>
      </c>
      <c r="Q70" s="85">
        <v>372.97</v>
      </c>
      <c r="R70" s="85">
        <v>0</v>
      </c>
      <c r="S70" s="85">
        <v>0</v>
      </c>
      <c r="T70" s="58"/>
      <c r="U70" s="137"/>
    </row>
  </sheetData>
  <mergeCells count="72">
    <mergeCell ref="A54:A55"/>
    <mergeCell ref="B54:B55"/>
    <mergeCell ref="A56:A57"/>
    <mergeCell ref="B56:B57"/>
    <mergeCell ref="A58:A60"/>
    <mergeCell ref="B58:B60"/>
    <mergeCell ref="A45:A47"/>
    <mergeCell ref="B45:B47"/>
    <mergeCell ref="A34:A35"/>
    <mergeCell ref="B34:B35"/>
    <mergeCell ref="A36:A38"/>
    <mergeCell ref="B36:B38"/>
    <mergeCell ref="A39:A42"/>
    <mergeCell ref="B39:B42"/>
    <mergeCell ref="A30:A31"/>
    <mergeCell ref="B30:B31"/>
    <mergeCell ref="A32:A33"/>
    <mergeCell ref="B32:B33"/>
    <mergeCell ref="A18:A20"/>
    <mergeCell ref="B18:B20"/>
    <mergeCell ref="A21:A22"/>
    <mergeCell ref="B21:B22"/>
    <mergeCell ref="A23:A24"/>
    <mergeCell ref="B23:B24"/>
    <mergeCell ref="A28:A29"/>
    <mergeCell ref="B28:B29"/>
    <mergeCell ref="A25:A27"/>
    <mergeCell ref="B25:B27"/>
    <mergeCell ref="A1:T1"/>
    <mergeCell ref="C2:C5"/>
    <mergeCell ref="D2:G2"/>
    <mergeCell ref="H2:S2"/>
    <mergeCell ref="T2:T5"/>
    <mergeCell ref="D3:D5"/>
    <mergeCell ref="E3:E5"/>
    <mergeCell ref="F3:F5"/>
    <mergeCell ref="G3:G5"/>
    <mergeCell ref="H3:I4"/>
    <mergeCell ref="J3:Q3"/>
    <mergeCell ref="R3:S4"/>
    <mergeCell ref="J4:K4"/>
    <mergeCell ref="L4:M4"/>
    <mergeCell ref="P4:Q4"/>
    <mergeCell ref="N4:O4"/>
    <mergeCell ref="A12:A13"/>
    <mergeCell ref="B12:B13"/>
    <mergeCell ref="A16:A17"/>
    <mergeCell ref="B16:B17"/>
    <mergeCell ref="A14:A15"/>
    <mergeCell ref="B14:B15"/>
    <mergeCell ref="A2:A5"/>
    <mergeCell ref="B2:B5"/>
    <mergeCell ref="A6:A8"/>
    <mergeCell ref="B6:B8"/>
    <mergeCell ref="A9:A11"/>
    <mergeCell ref="B9:B11"/>
    <mergeCell ref="A67:A68"/>
    <mergeCell ref="B67:B68"/>
    <mergeCell ref="A69:A70"/>
    <mergeCell ref="B69:B70"/>
    <mergeCell ref="A43:A44"/>
    <mergeCell ref="B43:B44"/>
    <mergeCell ref="A51:A53"/>
    <mergeCell ref="B51:B53"/>
    <mergeCell ref="A65:A66"/>
    <mergeCell ref="B65:B66"/>
    <mergeCell ref="A63:A64"/>
    <mergeCell ref="B63:B64"/>
    <mergeCell ref="A48:A50"/>
    <mergeCell ref="B48:B50"/>
    <mergeCell ref="A61:A62"/>
    <mergeCell ref="B61:B62"/>
  </mergeCells>
  <pageMargins left="0.59055118110236227" right="0.59055118110236227" top="0.59055118110236227" bottom="0.59055118110236227" header="0.31496062992125984" footer="0.31496062992125984"/>
  <pageSetup paperSize="9" scale="53" fitToHeight="0" orientation="landscape" r:id="rId1"/>
  <colBreaks count="1" manualBreakCount="1">
    <brk id="20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T29"/>
  <sheetViews>
    <sheetView topLeftCell="E4" workbookViewId="0">
      <selection sqref="A1:T28"/>
    </sheetView>
  </sheetViews>
  <sheetFormatPr defaultRowHeight="15" x14ac:dyDescent="0.2"/>
  <cols>
    <col min="1" max="1" width="9.140625" style="33"/>
    <col min="2" max="2" width="28.7109375" style="33" customWidth="1"/>
    <col min="3" max="3" width="22" style="33" customWidth="1"/>
    <col min="4" max="5" width="9.140625" style="33"/>
    <col min="6" max="6" width="13.7109375" style="33" customWidth="1"/>
    <col min="7" max="7" width="7.5703125" style="33" customWidth="1"/>
    <col min="8" max="8" width="10.5703125" style="33" customWidth="1"/>
    <col min="9" max="9" width="9.28515625" style="33" customWidth="1"/>
    <col min="10" max="15" width="9.140625" style="33"/>
    <col min="16" max="16" width="10.85546875" style="33" customWidth="1"/>
    <col min="17" max="17" width="9.42578125" style="33" bestFit="1" customWidth="1"/>
    <col min="18" max="19" width="9.140625" style="33"/>
    <col min="20" max="20" width="11.5703125" style="33" customWidth="1"/>
    <col min="21" max="16384" width="9.140625" style="33"/>
  </cols>
  <sheetData>
    <row r="1" spans="1:20" ht="61.5" customHeight="1" x14ac:dyDescent="0.2">
      <c r="A1" s="190" t="s">
        <v>876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</row>
    <row r="2" spans="1:20" ht="42" customHeight="1" x14ac:dyDescent="0.2">
      <c r="A2" s="191" t="s">
        <v>102</v>
      </c>
      <c r="B2" s="327" t="s">
        <v>0</v>
      </c>
      <c r="C2" s="330" t="s">
        <v>103</v>
      </c>
      <c r="D2" s="325" t="s">
        <v>104</v>
      </c>
      <c r="E2" s="333"/>
      <c r="F2" s="333"/>
      <c r="G2" s="326"/>
      <c r="H2" s="334" t="s">
        <v>2</v>
      </c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6"/>
      <c r="T2" s="330" t="s">
        <v>3</v>
      </c>
    </row>
    <row r="3" spans="1:20" ht="31.5" customHeight="1" x14ac:dyDescent="0.2">
      <c r="A3" s="191"/>
      <c r="B3" s="328"/>
      <c r="C3" s="331"/>
      <c r="D3" s="330" t="s">
        <v>4</v>
      </c>
      <c r="E3" s="330" t="s">
        <v>5</v>
      </c>
      <c r="F3" s="330" t="s">
        <v>6</v>
      </c>
      <c r="G3" s="330" t="s">
        <v>7</v>
      </c>
      <c r="H3" s="337" t="s">
        <v>511</v>
      </c>
      <c r="I3" s="327"/>
      <c r="J3" s="325" t="s">
        <v>512</v>
      </c>
      <c r="K3" s="333"/>
      <c r="L3" s="333"/>
      <c r="M3" s="333"/>
      <c r="N3" s="333"/>
      <c r="O3" s="333"/>
      <c r="P3" s="333"/>
      <c r="Q3" s="326"/>
      <c r="R3" s="337" t="s">
        <v>8</v>
      </c>
      <c r="S3" s="327"/>
      <c r="T3" s="331"/>
    </row>
    <row r="4" spans="1:20" ht="25.5" customHeight="1" x14ac:dyDescent="0.2">
      <c r="A4" s="191"/>
      <c r="B4" s="328"/>
      <c r="C4" s="331"/>
      <c r="D4" s="331"/>
      <c r="E4" s="331"/>
      <c r="F4" s="331"/>
      <c r="G4" s="331"/>
      <c r="H4" s="338"/>
      <c r="I4" s="329"/>
      <c r="J4" s="325" t="s">
        <v>9</v>
      </c>
      <c r="K4" s="326"/>
      <c r="L4" s="325" t="s">
        <v>10</v>
      </c>
      <c r="M4" s="326"/>
      <c r="N4" s="325" t="s">
        <v>11</v>
      </c>
      <c r="O4" s="326"/>
      <c r="P4" s="325" t="s">
        <v>12</v>
      </c>
      <c r="Q4" s="326"/>
      <c r="R4" s="338"/>
      <c r="S4" s="329"/>
      <c r="T4" s="331"/>
    </row>
    <row r="5" spans="1:20" ht="15.75" x14ac:dyDescent="0.2">
      <c r="A5" s="191"/>
      <c r="B5" s="329"/>
      <c r="C5" s="332"/>
      <c r="D5" s="332"/>
      <c r="E5" s="332"/>
      <c r="F5" s="332"/>
      <c r="G5" s="332"/>
      <c r="H5" s="5" t="s">
        <v>13</v>
      </c>
      <c r="I5" s="5" t="s">
        <v>14</v>
      </c>
      <c r="J5" s="5" t="s">
        <v>13</v>
      </c>
      <c r="K5" s="5" t="s">
        <v>14</v>
      </c>
      <c r="L5" s="5" t="s">
        <v>13</v>
      </c>
      <c r="M5" s="5" t="s">
        <v>14</v>
      </c>
      <c r="N5" s="5" t="s">
        <v>13</v>
      </c>
      <c r="O5" s="5" t="s">
        <v>14</v>
      </c>
      <c r="P5" s="5" t="s">
        <v>13</v>
      </c>
      <c r="Q5" s="5" t="s">
        <v>14</v>
      </c>
      <c r="R5" s="5">
        <v>2017</v>
      </c>
      <c r="S5" s="5">
        <v>2018</v>
      </c>
      <c r="T5" s="332"/>
    </row>
    <row r="6" spans="1:20" ht="36.75" customHeight="1" x14ac:dyDescent="0.2">
      <c r="A6" s="191" t="s">
        <v>105</v>
      </c>
      <c r="B6" s="327" t="s">
        <v>486</v>
      </c>
      <c r="C6" s="5" t="s">
        <v>106</v>
      </c>
      <c r="D6" s="6" t="s">
        <v>109</v>
      </c>
      <c r="E6" s="6" t="s">
        <v>109</v>
      </c>
      <c r="F6" s="6" t="s">
        <v>109</v>
      </c>
      <c r="G6" s="6" t="s">
        <v>109</v>
      </c>
      <c r="H6" s="48">
        <v>4563.13</v>
      </c>
      <c r="I6" s="48">
        <v>4555.68</v>
      </c>
      <c r="J6" s="48">
        <v>863.93</v>
      </c>
      <c r="K6" s="48">
        <v>863.86</v>
      </c>
      <c r="L6" s="48">
        <v>1928.98</v>
      </c>
      <c r="M6" s="48">
        <v>1928.98</v>
      </c>
      <c r="N6" s="48">
        <v>3209.47</v>
      </c>
      <c r="O6" s="48">
        <v>2958.61</v>
      </c>
      <c r="P6" s="48">
        <v>4582.01</v>
      </c>
      <c r="Q6" s="48">
        <v>4556.8999999999996</v>
      </c>
      <c r="R6" s="48">
        <v>4556.88</v>
      </c>
      <c r="S6" s="48">
        <v>4556.88</v>
      </c>
      <c r="T6" s="48"/>
    </row>
    <row r="7" spans="1:20" ht="31.5" x14ac:dyDescent="0.2">
      <c r="A7" s="191"/>
      <c r="B7" s="328"/>
      <c r="C7" s="5" t="s">
        <v>17</v>
      </c>
      <c r="D7" s="6"/>
      <c r="E7" s="6"/>
      <c r="F7" s="6"/>
      <c r="G7" s="6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20" ht="15.75" x14ac:dyDescent="0.2">
      <c r="A8" s="191"/>
      <c r="B8" s="328"/>
      <c r="C8" s="5"/>
      <c r="D8" s="6" t="s">
        <v>459</v>
      </c>
      <c r="E8" s="6" t="s">
        <v>180</v>
      </c>
      <c r="F8" s="6"/>
      <c r="G8" s="6"/>
      <c r="H8" s="48"/>
      <c r="I8" s="48"/>
      <c r="J8" s="48">
        <v>863.93</v>
      </c>
      <c r="K8" s="48">
        <v>863.86</v>
      </c>
      <c r="L8" s="48">
        <v>1928.98</v>
      </c>
      <c r="M8" s="48">
        <v>1928.98</v>
      </c>
      <c r="N8" s="48">
        <v>3209.47</v>
      </c>
      <c r="O8" s="48">
        <v>2958.61</v>
      </c>
      <c r="P8" s="48">
        <v>4582.01</v>
      </c>
      <c r="Q8" s="48">
        <v>4556.8999999999996</v>
      </c>
      <c r="R8" s="48">
        <v>4556.88</v>
      </c>
      <c r="S8" s="48">
        <v>4556.88</v>
      </c>
      <c r="T8" s="48"/>
    </row>
    <row r="9" spans="1:20" ht="15.75" x14ac:dyDescent="0.2">
      <c r="A9" s="191"/>
      <c r="B9" s="328"/>
      <c r="C9" s="5"/>
      <c r="D9" s="6" t="s">
        <v>281</v>
      </c>
      <c r="E9" s="6" t="s">
        <v>180</v>
      </c>
      <c r="F9" s="6" t="s">
        <v>109</v>
      </c>
      <c r="G9" s="6" t="s">
        <v>109</v>
      </c>
      <c r="H9" s="48">
        <v>4563.13</v>
      </c>
      <c r="I9" s="48">
        <v>4555.68</v>
      </c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</row>
    <row r="10" spans="1:20" ht="31.5" x14ac:dyDescent="0.2">
      <c r="A10" s="191" t="s">
        <v>112</v>
      </c>
      <c r="B10" s="191" t="s">
        <v>282</v>
      </c>
      <c r="C10" s="5" t="s">
        <v>106</v>
      </c>
      <c r="D10" s="6" t="s">
        <v>109</v>
      </c>
      <c r="E10" s="6" t="s">
        <v>109</v>
      </c>
      <c r="F10" s="6" t="s">
        <v>109</v>
      </c>
      <c r="G10" s="6" t="s">
        <v>109</v>
      </c>
      <c r="H10" s="48">
        <v>4563.13</v>
      </c>
      <c r="I10" s="48">
        <v>4555.68</v>
      </c>
      <c r="J10" s="48">
        <v>863.93</v>
      </c>
      <c r="K10" s="48">
        <v>863.86</v>
      </c>
      <c r="L10" s="48">
        <v>1928.98</v>
      </c>
      <c r="M10" s="48">
        <v>1928.98</v>
      </c>
      <c r="N10" s="48">
        <v>3209.47</v>
      </c>
      <c r="O10" s="48">
        <v>2958.61</v>
      </c>
      <c r="P10" s="48">
        <v>4582.01</v>
      </c>
      <c r="Q10" s="48">
        <v>4556.8999999999996</v>
      </c>
      <c r="R10" s="48">
        <v>4556.88</v>
      </c>
      <c r="S10" s="48">
        <v>4556.88</v>
      </c>
      <c r="T10" s="48"/>
    </row>
    <row r="11" spans="1:20" ht="31.5" x14ac:dyDescent="0.2">
      <c r="A11" s="191"/>
      <c r="B11" s="191"/>
      <c r="C11" s="5" t="s">
        <v>17</v>
      </c>
      <c r="D11" s="6"/>
      <c r="E11" s="6"/>
      <c r="F11" s="6"/>
      <c r="G11" s="6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</row>
    <row r="12" spans="1:20" ht="15.75" x14ac:dyDescent="0.2">
      <c r="A12" s="191"/>
      <c r="B12" s="191"/>
      <c r="C12" s="191"/>
      <c r="D12" s="6" t="s">
        <v>281</v>
      </c>
      <c r="E12" s="6" t="s">
        <v>180</v>
      </c>
      <c r="F12" s="6" t="s">
        <v>283</v>
      </c>
      <c r="G12" s="6" t="s">
        <v>240</v>
      </c>
      <c r="H12" s="49">
        <v>3583.51</v>
      </c>
      <c r="I12" s="49">
        <v>3583.51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8"/>
    </row>
    <row r="13" spans="1:20" ht="15.75" x14ac:dyDescent="0.2">
      <c r="A13" s="191"/>
      <c r="B13" s="191"/>
      <c r="C13" s="178"/>
      <c r="D13" s="6" t="s">
        <v>281</v>
      </c>
      <c r="E13" s="6" t="s">
        <v>180</v>
      </c>
      <c r="F13" s="6" t="s">
        <v>283</v>
      </c>
      <c r="G13" s="6" t="s">
        <v>145</v>
      </c>
      <c r="H13" s="49">
        <v>418.48</v>
      </c>
      <c r="I13" s="49">
        <v>411.02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8"/>
    </row>
    <row r="14" spans="1:20" ht="15.75" x14ac:dyDescent="0.2">
      <c r="A14" s="181"/>
      <c r="B14" s="181"/>
      <c r="C14" s="178"/>
      <c r="D14" s="6" t="s">
        <v>281</v>
      </c>
      <c r="E14" s="6" t="s">
        <v>180</v>
      </c>
      <c r="F14" s="6" t="s">
        <v>283</v>
      </c>
      <c r="G14" s="6" t="s">
        <v>184</v>
      </c>
      <c r="H14" s="49">
        <v>0.85</v>
      </c>
      <c r="I14" s="49">
        <v>0.85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8"/>
    </row>
    <row r="15" spans="1:20" ht="15.75" x14ac:dyDescent="0.2">
      <c r="A15" s="181"/>
      <c r="B15" s="181"/>
      <c r="C15" s="178"/>
      <c r="D15" s="6" t="s">
        <v>281</v>
      </c>
      <c r="E15" s="6" t="s">
        <v>180</v>
      </c>
      <c r="F15" s="6" t="s">
        <v>284</v>
      </c>
      <c r="G15" s="6" t="s">
        <v>240</v>
      </c>
      <c r="H15" s="49">
        <v>251.65</v>
      </c>
      <c r="I15" s="49">
        <v>251.65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8"/>
    </row>
    <row r="16" spans="1:20" ht="15.75" x14ac:dyDescent="0.2">
      <c r="A16" s="181"/>
      <c r="B16" s="181"/>
      <c r="C16" s="178"/>
      <c r="D16" s="6" t="s">
        <v>281</v>
      </c>
      <c r="E16" s="6" t="s">
        <v>180</v>
      </c>
      <c r="F16" s="6" t="s">
        <v>284</v>
      </c>
      <c r="G16" s="6" t="s">
        <v>145</v>
      </c>
      <c r="H16" s="49">
        <v>275.64999999999998</v>
      </c>
      <c r="I16" s="49">
        <v>275.64999999999998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8"/>
    </row>
    <row r="17" spans="1:20" ht="15.75" x14ac:dyDescent="0.2">
      <c r="A17" s="181"/>
      <c r="B17" s="181"/>
      <c r="C17" s="178"/>
      <c r="D17" s="6" t="s">
        <v>281</v>
      </c>
      <c r="E17" s="6" t="s">
        <v>180</v>
      </c>
      <c r="F17" s="6" t="s">
        <v>285</v>
      </c>
      <c r="G17" s="6" t="s">
        <v>145</v>
      </c>
      <c r="H17" s="49">
        <v>3</v>
      </c>
      <c r="I17" s="49">
        <v>3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8"/>
    </row>
    <row r="18" spans="1:20" ht="25.5" customHeight="1" x14ac:dyDescent="0.2">
      <c r="A18" s="181"/>
      <c r="B18" s="181"/>
      <c r="C18" s="178"/>
      <c r="D18" s="6" t="s">
        <v>281</v>
      </c>
      <c r="E18" s="6" t="s">
        <v>180</v>
      </c>
      <c r="F18" s="6" t="s">
        <v>286</v>
      </c>
      <c r="G18" s="6" t="s">
        <v>145</v>
      </c>
      <c r="H18" s="49">
        <v>30</v>
      </c>
      <c r="I18" s="49">
        <v>30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8"/>
    </row>
    <row r="19" spans="1:20" ht="15.75" x14ac:dyDescent="0.2">
      <c r="A19" s="181"/>
      <c r="B19" s="181"/>
      <c r="C19" s="178"/>
      <c r="D19" s="6" t="s">
        <v>459</v>
      </c>
      <c r="E19" s="6" t="s">
        <v>180</v>
      </c>
      <c r="F19" s="6" t="s">
        <v>513</v>
      </c>
      <c r="G19" s="6" t="s">
        <v>534</v>
      </c>
      <c r="H19" s="49">
        <v>0</v>
      </c>
      <c r="I19" s="49">
        <v>0</v>
      </c>
      <c r="J19" s="49">
        <v>568.36</v>
      </c>
      <c r="K19" s="49">
        <v>568.36</v>
      </c>
      <c r="L19" s="49">
        <v>1290.33</v>
      </c>
      <c r="M19" s="49">
        <v>1290.33</v>
      </c>
      <c r="N19" s="49">
        <v>1943.26</v>
      </c>
      <c r="O19" s="49">
        <v>1920.09</v>
      </c>
      <c r="P19" s="49">
        <v>2734.94</v>
      </c>
      <c r="Q19" s="49">
        <v>2734.07</v>
      </c>
      <c r="R19" s="48">
        <v>2728.13</v>
      </c>
      <c r="S19" s="48">
        <v>2728.13</v>
      </c>
      <c r="T19" s="48"/>
    </row>
    <row r="20" spans="1:20" ht="15.75" x14ac:dyDescent="0.2">
      <c r="A20" s="181"/>
      <c r="B20" s="181"/>
      <c r="C20" s="178"/>
      <c r="D20" s="6" t="s">
        <v>459</v>
      </c>
      <c r="E20" s="6" t="s">
        <v>180</v>
      </c>
      <c r="F20" s="6" t="s">
        <v>513</v>
      </c>
      <c r="G20" s="6" t="s">
        <v>146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7</v>
      </c>
      <c r="S20" s="49">
        <v>7</v>
      </c>
      <c r="T20" s="48"/>
    </row>
    <row r="21" spans="1:20" ht="15.75" x14ac:dyDescent="0.2">
      <c r="A21" s="178"/>
      <c r="B21" s="178"/>
      <c r="C21" s="178"/>
      <c r="D21" s="6" t="s">
        <v>459</v>
      </c>
      <c r="E21" s="6" t="s">
        <v>180</v>
      </c>
      <c r="F21" s="6" t="s">
        <v>513</v>
      </c>
      <c r="G21" s="6" t="s">
        <v>507</v>
      </c>
      <c r="H21" s="49">
        <v>0</v>
      </c>
      <c r="I21" s="49">
        <v>0</v>
      </c>
      <c r="J21" s="49">
        <v>129.53</v>
      </c>
      <c r="K21" s="49">
        <v>129.53</v>
      </c>
      <c r="L21" s="49">
        <v>326.35000000000002</v>
      </c>
      <c r="M21" s="49">
        <v>326.35000000000002</v>
      </c>
      <c r="N21" s="48">
        <v>561.79999999999995</v>
      </c>
      <c r="O21" s="48">
        <v>548.6</v>
      </c>
      <c r="P21" s="49">
        <v>843.09</v>
      </c>
      <c r="Q21" s="48">
        <v>822.98</v>
      </c>
      <c r="R21" s="49">
        <v>823.9</v>
      </c>
      <c r="S21" s="49">
        <v>823.9</v>
      </c>
      <c r="T21" s="48"/>
    </row>
    <row r="22" spans="1:20" ht="15.75" x14ac:dyDescent="0.2">
      <c r="A22" s="178"/>
      <c r="B22" s="178"/>
      <c r="C22" s="178"/>
      <c r="D22" s="6" t="s">
        <v>459</v>
      </c>
      <c r="E22" s="6" t="s">
        <v>180</v>
      </c>
      <c r="F22" s="6" t="s">
        <v>513</v>
      </c>
      <c r="G22" s="6" t="s">
        <v>197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99</v>
      </c>
      <c r="O22" s="48">
        <v>0</v>
      </c>
      <c r="P22" s="49">
        <v>99</v>
      </c>
      <c r="Q22" s="49">
        <v>99</v>
      </c>
      <c r="R22" s="49">
        <v>0</v>
      </c>
      <c r="S22" s="49">
        <v>0</v>
      </c>
      <c r="T22" s="48"/>
    </row>
    <row r="23" spans="1:20" ht="15.75" x14ac:dyDescent="0.2">
      <c r="A23" s="178"/>
      <c r="B23" s="178"/>
      <c r="C23" s="178"/>
      <c r="D23" s="6" t="s">
        <v>459</v>
      </c>
      <c r="E23" s="6" t="s">
        <v>180</v>
      </c>
      <c r="F23" s="6" t="s">
        <v>513</v>
      </c>
      <c r="G23" s="6" t="s">
        <v>145</v>
      </c>
      <c r="H23" s="49">
        <v>0</v>
      </c>
      <c r="I23" s="49">
        <v>0</v>
      </c>
      <c r="J23" s="49">
        <v>103.3</v>
      </c>
      <c r="K23" s="49">
        <v>103.3</v>
      </c>
      <c r="L23" s="49">
        <v>148.52000000000001</v>
      </c>
      <c r="M23" s="49">
        <v>148.52000000000001</v>
      </c>
      <c r="N23" s="48">
        <v>237.1</v>
      </c>
      <c r="O23" s="48">
        <v>228.26</v>
      </c>
      <c r="P23" s="49">
        <v>377.51</v>
      </c>
      <c r="Q23" s="48">
        <v>377.51</v>
      </c>
      <c r="R23" s="49">
        <v>469.55</v>
      </c>
      <c r="S23" s="49">
        <v>469.55</v>
      </c>
      <c r="T23" s="48"/>
    </row>
    <row r="24" spans="1:20" ht="15.75" x14ac:dyDescent="0.2">
      <c r="A24" s="178"/>
      <c r="B24" s="178"/>
      <c r="C24" s="178"/>
      <c r="D24" s="6" t="s">
        <v>459</v>
      </c>
      <c r="E24" s="6" t="s">
        <v>180</v>
      </c>
      <c r="F24" s="6" t="s">
        <v>513</v>
      </c>
      <c r="G24" s="6" t="s">
        <v>184</v>
      </c>
      <c r="H24" s="49">
        <v>0</v>
      </c>
      <c r="I24" s="49">
        <v>0</v>
      </c>
      <c r="J24" s="49">
        <v>0</v>
      </c>
      <c r="K24" s="49">
        <v>0</v>
      </c>
      <c r="L24" s="49">
        <v>0.25</v>
      </c>
      <c r="M24" s="49">
        <v>0.25</v>
      </c>
      <c r="N24" s="48">
        <v>0.5</v>
      </c>
      <c r="O24" s="48">
        <v>0.5</v>
      </c>
      <c r="P24" s="49">
        <v>1.04</v>
      </c>
      <c r="Q24" s="48">
        <v>1.04</v>
      </c>
      <c r="R24" s="49">
        <v>1</v>
      </c>
      <c r="S24" s="49">
        <v>1</v>
      </c>
      <c r="T24" s="48"/>
    </row>
    <row r="25" spans="1:20" ht="15.75" x14ac:dyDescent="0.2">
      <c r="A25" s="178"/>
      <c r="B25" s="178"/>
      <c r="C25" s="178"/>
      <c r="D25" s="6" t="s">
        <v>459</v>
      </c>
      <c r="E25" s="6" t="s">
        <v>180</v>
      </c>
      <c r="F25" s="6" t="s">
        <v>514</v>
      </c>
      <c r="G25" s="6" t="s">
        <v>240</v>
      </c>
      <c r="H25" s="49">
        <v>0</v>
      </c>
      <c r="I25" s="49">
        <v>0</v>
      </c>
      <c r="J25" s="49">
        <v>39.659999999999997</v>
      </c>
      <c r="K25" s="49">
        <v>39.659999999999997</v>
      </c>
      <c r="L25" s="49">
        <v>86.26</v>
      </c>
      <c r="M25" s="49">
        <v>86.26</v>
      </c>
      <c r="N25" s="48">
        <v>134.62</v>
      </c>
      <c r="O25" s="48">
        <v>118.59</v>
      </c>
      <c r="P25" s="49">
        <v>193.26</v>
      </c>
      <c r="Q25" s="48">
        <v>189.78</v>
      </c>
      <c r="R25" s="49">
        <v>193.26</v>
      </c>
      <c r="S25" s="49">
        <v>193.26</v>
      </c>
      <c r="T25" s="48"/>
    </row>
    <row r="26" spans="1:20" ht="15.75" x14ac:dyDescent="0.2">
      <c r="A26" s="178"/>
      <c r="B26" s="178"/>
      <c r="C26" s="178"/>
      <c r="D26" s="6" t="s">
        <v>459</v>
      </c>
      <c r="E26" s="6" t="s">
        <v>180</v>
      </c>
      <c r="F26" s="6" t="s">
        <v>514</v>
      </c>
      <c r="G26" s="6" t="s">
        <v>507</v>
      </c>
      <c r="H26" s="49">
        <v>0</v>
      </c>
      <c r="I26" s="49">
        <v>0</v>
      </c>
      <c r="J26" s="49">
        <v>9.76</v>
      </c>
      <c r="K26" s="49">
        <v>9.69</v>
      </c>
      <c r="L26" s="49">
        <v>24.24</v>
      </c>
      <c r="M26" s="49">
        <v>24.24</v>
      </c>
      <c r="N26" s="48">
        <v>39.03</v>
      </c>
      <c r="O26" s="48">
        <v>35.340000000000003</v>
      </c>
      <c r="P26" s="49">
        <v>58.36</v>
      </c>
      <c r="Q26" s="48">
        <v>56.84</v>
      </c>
      <c r="R26" s="49">
        <v>58.36</v>
      </c>
      <c r="S26" s="49">
        <v>58.36</v>
      </c>
      <c r="T26" s="48"/>
    </row>
    <row r="27" spans="1:20" ht="15.75" x14ac:dyDescent="0.2">
      <c r="A27" s="178"/>
      <c r="B27" s="178"/>
      <c r="C27" s="178"/>
      <c r="D27" s="6" t="s">
        <v>459</v>
      </c>
      <c r="E27" s="6" t="s">
        <v>180</v>
      </c>
      <c r="F27" s="6" t="s">
        <v>515</v>
      </c>
      <c r="G27" s="6" t="s">
        <v>145</v>
      </c>
      <c r="H27" s="49">
        <v>0</v>
      </c>
      <c r="I27" s="49">
        <v>0</v>
      </c>
      <c r="J27" s="49">
        <v>13.32</v>
      </c>
      <c r="K27" s="49">
        <v>13.32</v>
      </c>
      <c r="L27" s="49">
        <v>53.03</v>
      </c>
      <c r="M27" s="49">
        <v>53.03</v>
      </c>
      <c r="N27" s="174">
        <v>194.16</v>
      </c>
      <c r="O27" s="174">
        <v>107.23</v>
      </c>
      <c r="P27" s="49">
        <v>275.68</v>
      </c>
      <c r="Q27" s="174">
        <v>275.68</v>
      </c>
      <c r="R27" s="174">
        <v>275.68</v>
      </c>
      <c r="S27" s="174">
        <v>275.68</v>
      </c>
      <c r="T27" s="173"/>
    </row>
    <row r="28" spans="1:20" x14ac:dyDescent="0.2">
      <c r="A28" s="139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</row>
    <row r="29" spans="1:20" s="53" customFormat="1" ht="15.75" x14ac:dyDescent="0.2">
      <c r="A29" s="189"/>
      <c r="B29" s="189"/>
      <c r="C29" s="189"/>
      <c r="D29" s="189"/>
      <c r="G29" s="189"/>
      <c r="H29" s="189"/>
      <c r="I29" s="189"/>
      <c r="J29" s="189"/>
      <c r="K29" s="189"/>
      <c r="L29" s="189"/>
      <c r="M29" s="189"/>
      <c r="O29" s="189"/>
      <c r="P29" s="189"/>
      <c r="R29" s="189"/>
      <c r="S29" s="189"/>
      <c r="T29" s="189"/>
    </row>
  </sheetData>
  <mergeCells count="27">
    <mergeCell ref="A1:T1"/>
    <mergeCell ref="A2:A5"/>
    <mergeCell ref="B2:B5"/>
    <mergeCell ref="C2:C5"/>
    <mergeCell ref="D2:G2"/>
    <mergeCell ref="H2:S2"/>
    <mergeCell ref="T2:T5"/>
    <mergeCell ref="D3:D5"/>
    <mergeCell ref="E3:E5"/>
    <mergeCell ref="F3:F5"/>
    <mergeCell ref="G3:G5"/>
    <mergeCell ref="H3:I4"/>
    <mergeCell ref="J3:Q3"/>
    <mergeCell ref="R3:S4"/>
    <mergeCell ref="J4:K4"/>
    <mergeCell ref="L4:M4"/>
    <mergeCell ref="N4:O4"/>
    <mergeCell ref="P4:Q4"/>
    <mergeCell ref="R29:T29"/>
    <mergeCell ref="A6:A9"/>
    <mergeCell ref="B6:B9"/>
    <mergeCell ref="A29:D29"/>
    <mergeCell ref="G29:M29"/>
    <mergeCell ref="O29:P29"/>
    <mergeCell ref="C12:C27"/>
    <mergeCell ref="A10:A27"/>
    <mergeCell ref="B10:B27"/>
  </mergeCells>
  <pageMargins left="0.70866141732283472" right="0.70866141732283472" top="0.74803149606299213" bottom="0.74803149606299213" header="0.31496062992125984" footer="0.31496062992125984"/>
  <pageSetup paperSize="9" scale="59" fitToHeight="1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U40"/>
  <sheetViews>
    <sheetView view="pageBreakPreview" topLeftCell="D30" zoomScaleSheetLayoutView="100" workbookViewId="0">
      <selection sqref="A1:S33"/>
    </sheetView>
  </sheetViews>
  <sheetFormatPr defaultRowHeight="15" x14ac:dyDescent="0.2"/>
  <cols>
    <col min="1" max="1" width="38.42578125" style="33" customWidth="1"/>
    <col min="2" max="2" width="22.5703125" style="33" customWidth="1"/>
    <col min="3" max="4" width="11.5703125" style="33" customWidth="1"/>
    <col min="5" max="5" width="13.28515625" style="33" customWidth="1"/>
    <col min="6" max="7" width="11.5703125" style="33" customWidth="1"/>
    <col min="8" max="8" width="10.7109375" style="33" customWidth="1"/>
    <col min="9" max="9" width="8.85546875" style="33" customWidth="1"/>
    <col min="10" max="10" width="7.7109375" style="33" customWidth="1"/>
    <col min="11" max="15" width="9.140625" style="33" customWidth="1"/>
    <col min="16" max="16" width="11.5703125" style="33" customWidth="1"/>
    <col min="17" max="17" width="12" style="33" customWidth="1"/>
    <col min="18" max="18" width="11" style="33" customWidth="1"/>
    <col min="19" max="19" width="10.85546875" style="33" customWidth="1"/>
    <col min="20" max="16384" width="9.140625" style="33"/>
  </cols>
  <sheetData>
    <row r="1" spans="1:19" ht="37.5" customHeight="1" x14ac:dyDescent="0.2">
      <c r="A1" s="190" t="s">
        <v>487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</row>
    <row r="2" spans="1:19" ht="15.75" x14ac:dyDescent="0.2">
      <c r="A2" s="191" t="s">
        <v>0</v>
      </c>
      <c r="B2" s="191" t="s">
        <v>103</v>
      </c>
      <c r="C2" s="191" t="s">
        <v>104</v>
      </c>
      <c r="D2" s="191"/>
      <c r="E2" s="191"/>
      <c r="F2" s="191"/>
      <c r="G2" s="192" t="s">
        <v>2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1" t="s">
        <v>3</v>
      </c>
    </row>
    <row r="3" spans="1:19" ht="15.75" x14ac:dyDescent="0.2">
      <c r="A3" s="191"/>
      <c r="B3" s="191"/>
      <c r="C3" s="191" t="s">
        <v>4</v>
      </c>
      <c r="D3" s="191" t="s">
        <v>5</v>
      </c>
      <c r="E3" s="191" t="s">
        <v>6</v>
      </c>
      <c r="F3" s="191" t="s">
        <v>7</v>
      </c>
      <c r="G3" s="191" t="s">
        <v>527</v>
      </c>
      <c r="H3" s="191"/>
      <c r="I3" s="191" t="s">
        <v>512</v>
      </c>
      <c r="J3" s="191"/>
      <c r="K3" s="191"/>
      <c r="L3" s="191"/>
      <c r="M3" s="191"/>
      <c r="N3" s="191"/>
      <c r="O3" s="191"/>
      <c r="P3" s="191"/>
      <c r="Q3" s="191" t="s">
        <v>8</v>
      </c>
      <c r="R3" s="191"/>
      <c r="S3" s="191"/>
    </row>
    <row r="4" spans="1:19" ht="15.75" x14ac:dyDescent="0.2">
      <c r="A4" s="191"/>
      <c r="B4" s="191"/>
      <c r="C4" s="191"/>
      <c r="D4" s="191"/>
      <c r="E4" s="191"/>
      <c r="F4" s="191"/>
      <c r="G4" s="191"/>
      <c r="H4" s="191"/>
      <c r="I4" s="191" t="s">
        <v>9</v>
      </c>
      <c r="J4" s="191"/>
      <c r="K4" s="191" t="s">
        <v>10</v>
      </c>
      <c r="L4" s="191"/>
      <c r="M4" s="191" t="s">
        <v>11</v>
      </c>
      <c r="N4" s="191"/>
      <c r="O4" s="191" t="s">
        <v>12</v>
      </c>
      <c r="P4" s="191"/>
      <c r="Q4" s="191"/>
      <c r="R4" s="191"/>
      <c r="S4" s="191"/>
    </row>
    <row r="5" spans="1:19" ht="15.75" x14ac:dyDescent="0.2">
      <c r="A5" s="191"/>
      <c r="B5" s="191"/>
      <c r="C5" s="191"/>
      <c r="D5" s="191"/>
      <c r="E5" s="191"/>
      <c r="F5" s="191"/>
      <c r="G5" s="5" t="s">
        <v>13</v>
      </c>
      <c r="H5" s="5" t="s">
        <v>14</v>
      </c>
      <c r="I5" s="5" t="s">
        <v>13</v>
      </c>
      <c r="J5" s="5" t="s">
        <v>14</v>
      </c>
      <c r="K5" s="5" t="s">
        <v>13</v>
      </c>
      <c r="L5" s="5" t="s">
        <v>14</v>
      </c>
      <c r="M5" s="5" t="s">
        <v>13</v>
      </c>
      <c r="N5" s="5" t="s">
        <v>14</v>
      </c>
      <c r="O5" s="5" t="s">
        <v>13</v>
      </c>
      <c r="P5" s="5" t="s">
        <v>14</v>
      </c>
      <c r="Q5" s="5" t="s">
        <v>15</v>
      </c>
      <c r="R5" s="5" t="s">
        <v>16</v>
      </c>
      <c r="S5" s="191"/>
    </row>
    <row r="6" spans="1:19" ht="31.5" x14ac:dyDescent="0.2">
      <c r="A6" s="202" t="s">
        <v>754</v>
      </c>
      <c r="B6" s="54" t="s">
        <v>106</v>
      </c>
      <c r="C6" s="55"/>
      <c r="D6" s="55"/>
      <c r="E6" s="55"/>
      <c r="F6" s="55"/>
      <c r="G6" s="85">
        <v>13830.78</v>
      </c>
      <c r="H6" s="85">
        <v>13830.78</v>
      </c>
      <c r="I6" s="59">
        <v>1300</v>
      </c>
      <c r="J6" s="59">
        <v>108.39</v>
      </c>
      <c r="K6" s="59">
        <v>1300</v>
      </c>
      <c r="L6" s="59">
        <v>262.57</v>
      </c>
      <c r="M6" s="59">
        <v>1300</v>
      </c>
      <c r="N6" s="59">
        <v>411.2</v>
      </c>
      <c r="O6" s="59">
        <v>4538.74</v>
      </c>
      <c r="P6" s="85">
        <v>4535.5200000000004</v>
      </c>
      <c r="Q6" s="85">
        <v>1300</v>
      </c>
      <c r="R6" s="85">
        <v>1300</v>
      </c>
      <c r="S6" s="58"/>
    </row>
    <row r="7" spans="1:19" ht="15.75" x14ac:dyDescent="0.2">
      <c r="A7" s="202"/>
      <c r="B7" s="54" t="s">
        <v>17</v>
      </c>
      <c r="C7" s="55"/>
      <c r="D7" s="55"/>
      <c r="E7" s="55"/>
      <c r="F7" s="55"/>
      <c r="G7" s="59"/>
      <c r="H7" s="59"/>
      <c r="I7" s="59"/>
      <c r="J7" s="59"/>
      <c r="K7" s="59"/>
      <c r="L7" s="59"/>
      <c r="M7" s="59"/>
      <c r="N7" s="59"/>
      <c r="O7" s="58"/>
      <c r="P7" s="85"/>
      <c r="Q7" s="85"/>
      <c r="R7" s="85"/>
      <c r="S7" s="58"/>
    </row>
    <row r="8" spans="1:19" ht="47.25" x14ac:dyDescent="0.2">
      <c r="A8" s="202"/>
      <c r="B8" s="54" t="s">
        <v>275</v>
      </c>
      <c r="C8" s="55" t="s">
        <v>276</v>
      </c>
      <c r="D8" s="55" t="s">
        <v>109</v>
      </c>
      <c r="E8" s="55" t="s">
        <v>109</v>
      </c>
      <c r="F8" s="55" t="s">
        <v>109</v>
      </c>
      <c r="G8" s="85">
        <v>689.19</v>
      </c>
      <c r="H8" s="85">
        <v>689.19</v>
      </c>
      <c r="I8" s="59">
        <v>800</v>
      </c>
      <c r="J8" s="59">
        <v>108.39</v>
      </c>
      <c r="K8" s="59">
        <v>800</v>
      </c>
      <c r="L8" s="59">
        <v>262.57</v>
      </c>
      <c r="M8" s="59">
        <v>800</v>
      </c>
      <c r="N8" s="59">
        <v>411.2</v>
      </c>
      <c r="O8" s="59">
        <v>600</v>
      </c>
      <c r="P8" s="85">
        <v>596.78</v>
      </c>
      <c r="Q8" s="85">
        <v>800</v>
      </c>
      <c r="R8" s="85">
        <v>800</v>
      </c>
      <c r="S8" s="58"/>
    </row>
    <row r="9" spans="1:19" ht="31.5" x14ac:dyDescent="0.2">
      <c r="A9" s="202"/>
      <c r="B9" s="54" t="s">
        <v>277</v>
      </c>
      <c r="C9" s="55" t="s">
        <v>459</v>
      </c>
      <c r="D9" s="55" t="s">
        <v>109</v>
      </c>
      <c r="E9" s="55" t="s">
        <v>109</v>
      </c>
      <c r="F9" s="55" t="s">
        <v>109</v>
      </c>
      <c r="G9" s="85">
        <v>13141.59</v>
      </c>
      <c r="H9" s="85">
        <v>13141.59</v>
      </c>
      <c r="I9" s="59">
        <v>500</v>
      </c>
      <c r="J9" s="59">
        <v>0</v>
      </c>
      <c r="K9" s="59">
        <v>500</v>
      </c>
      <c r="L9" s="59">
        <v>0</v>
      </c>
      <c r="M9" s="59">
        <v>500</v>
      </c>
      <c r="N9" s="59">
        <f t="shared" ref="I9:N15" si="0">N12+N29+N47+N58+N62</f>
        <v>407.54</v>
      </c>
      <c r="O9" s="59">
        <v>3938.74</v>
      </c>
      <c r="P9" s="85">
        <v>3938.74</v>
      </c>
      <c r="Q9" s="85">
        <v>500</v>
      </c>
      <c r="R9" s="85">
        <v>500</v>
      </c>
      <c r="S9" s="58"/>
    </row>
    <row r="10" spans="1:19" ht="31.5" x14ac:dyDescent="0.2">
      <c r="A10" s="202" t="s">
        <v>93</v>
      </c>
      <c r="B10" s="54" t="s">
        <v>106</v>
      </c>
      <c r="C10" s="55" t="s">
        <v>18</v>
      </c>
      <c r="D10" s="55" t="s">
        <v>18</v>
      </c>
      <c r="E10" s="55" t="s">
        <v>18</v>
      </c>
      <c r="F10" s="55" t="s">
        <v>18</v>
      </c>
      <c r="G10" s="85">
        <v>689.19</v>
      </c>
      <c r="H10" s="85">
        <v>689.19</v>
      </c>
      <c r="I10" s="59">
        <v>800</v>
      </c>
      <c r="J10" s="59">
        <v>108.39</v>
      </c>
      <c r="K10" s="59">
        <v>800</v>
      </c>
      <c r="L10" s="59">
        <v>262.57</v>
      </c>
      <c r="M10" s="59">
        <v>800</v>
      </c>
      <c r="N10" s="59">
        <v>411.2</v>
      </c>
      <c r="O10" s="59">
        <v>600</v>
      </c>
      <c r="P10" s="85">
        <v>596.78</v>
      </c>
      <c r="Q10" s="85">
        <v>800</v>
      </c>
      <c r="R10" s="85">
        <v>800</v>
      </c>
      <c r="S10" s="59"/>
    </row>
    <row r="11" spans="1:19" ht="15.75" x14ac:dyDescent="0.2">
      <c r="A11" s="202"/>
      <c r="B11" s="54" t="s">
        <v>17</v>
      </c>
      <c r="C11" s="55" t="s">
        <v>19</v>
      </c>
      <c r="D11" s="55">
        <v>1001</v>
      </c>
      <c r="E11" s="55" t="s">
        <v>755</v>
      </c>
      <c r="F11" s="55"/>
      <c r="G11" s="85">
        <v>689.19</v>
      </c>
      <c r="H11" s="85">
        <v>689.19</v>
      </c>
      <c r="I11" s="59">
        <v>800</v>
      </c>
      <c r="J11" s="59">
        <v>108.39</v>
      </c>
      <c r="K11" s="59">
        <v>800</v>
      </c>
      <c r="L11" s="59">
        <v>262.57</v>
      </c>
      <c r="M11" s="59">
        <v>800</v>
      </c>
      <c r="N11" s="59">
        <v>411.2</v>
      </c>
      <c r="O11" s="59">
        <v>600</v>
      </c>
      <c r="P11" s="85">
        <v>596.78</v>
      </c>
      <c r="Q11" s="85">
        <v>800</v>
      </c>
      <c r="R11" s="85">
        <v>800</v>
      </c>
      <c r="S11" s="59"/>
    </row>
    <row r="12" spans="1:19" ht="60.75" customHeight="1" x14ac:dyDescent="0.2">
      <c r="A12" s="202" t="s">
        <v>98</v>
      </c>
      <c r="B12" s="202" t="s">
        <v>275</v>
      </c>
      <c r="C12" s="58">
        <v>147</v>
      </c>
      <c r="D12" s="58">
        <v>1001</v>
      </c>
      <c r="E12" s="55" t="s">
        <v>755</v>
      </c>
      <c r="F12" s="58">
        <v>312</v>
      </c>
      <c r="G12" s="107">
        <v>683.09</v>
      </c>
      <c r="H12" s="107">
        <v>683.09</v>
      </c>
      <c r="I12" s="107">
        <v>792.1</v>
      </c>
      <c r="J12" s="107">
        <v>107.43</v>
      </c>
      <c r="K12" s="107">
        <v>792.1</v>
      </c>
      <c r="L12" s="107">
        <v>260.24</v>
      </c>
      <c r="M12" s="107">
        <v>792.1</v>
      </c>
      <c r="N12" s="107">
        <v>407.54</v>
      </c>
      <c r="O12" s="106">
        <v>594.67999999999995</v>
      </c>
      <c r="P12" s="107">
        <v>591.46</v>
      </c>
      <c r="Q12" s="106">
        <v>792.1</v>
      </c>
      <c r="R12" s="106">
        <v>792.1</v>
      </c>
      <c r="S12" s="87"/>
    </row>
    <row r="13" spans="1:19" ht="60.75" customHeight="1" x14ac:dyDescent="0.2">
      <c r="A13" s="202"/>
      <c r="B13" s="202"/>
      <c r="C13" s="58">
        <v>147</v>
      </c>
      <c r="D13" s="58">
        <v>1001</v>
      </c>
      <c r="E13" s="55" t="s">
        <v>755</v>
      </c>
      <c r="F13" s="58">
        <v>244</v>
      </c>
      <c r="G13" s="107">
        <v>6.1</v>
      </c>
      <c r="H13" s="107">
        <v>6.1</v>
      </c>
      <c r="I13" s="107">
        <v>7.9</v>
      </c>
      <c r="J13" s="107">
        <v>0.96</v>
      </c>
      <c r="K13" s="107">
        <v>7.9</v>
      </c>
      <c r="L13" s="107">
        <v>2.33</v>
      </c>
      <c r="M13" s="107">
        <v>7.9</v>
      </c>
      <c r="N13" s="107">
        <v>3.66</v>
      </c>
      <c r="O13" s="106">
        <v>5.32</v>
      </c>
      <c r="P13" s="107">
        <v>5.32</v>
      </c>
      <c r="Q13" s="106">
        <v>7.9</v>
      </c>
      <c r="R13" s="106">
        <v>7.9</v>
      </c>
      <c r="S13" s="87"/>
    </row>
    <row r="14" spans="1:19" ht="27.75" customHeight="1" x14ac:dyDescent="0.2">
      <c r="A14" s="191" t="s">
        <v>278</v>
      </c>
      <c r="B14" s="5" t="s">
        <v>106</v>
      </c>
      <c r="C14" s="108" t="s">
        <v>459</v>
      </c>
      <c r="D14" s="108"/>
      <c r="E14" s="108"/>
      <c r="F14" s="108"/>
      <c r="G14" s="107">
        <v>13141.59</v>
      </c>
      <c r="H14" s="107">
        <v>13141.59</v>
      </c>
      <c r="I14" s="59">
        <v>500</v>
      </c>
      <c r="J14" s="59">
        <f t="shared" si="0"/>
        <v>0</v>
      </c>
      <c r="K14" s="59">
        <v>500</v>
      </c>
      <c r="L14" s="59">
        <f t="shared" si="0"/>
        <v>0</v>
      </c>
      <c r="M14" s="59">
        <v>500</v>
      </c>
      <c r="N14" s="59">
        <f t="shared" si="0"/>
        <v>0</v>
      </c>
      <c r="O14" s="107">
        <v>3938.74</v>
      </c>
      <c r="P14" s="145">
        <v>3938.74</v>
      </c>
      <c r="Q14" s="59">
        <v>500</v>
      </c>
      <c r="R14" s="59">
        <v>500</v>
      </c>
      <c r="S14" s="48"/>
    </row>
    <row r="15" spans="1:19" ht="27.75" customHeight="1" x14ac:dyDescent="0.2">
      <c r="A15" s="191"/>
      <c r="B15" s="5" t="s">
        <v>17</v>
      </c>
      <c r="C15" s="108" t="s">
        <v>459</v>
      </c>
      <c r="D15" s="108"/>
      <c r="E15" s="108"/>
      <c r="F15" s="108"/>
      <c r="G15" s="106">
        <v>13141.59</v>
      </c>
      <c r="H15" s="106">
        <v>13141.59</v>
      </c>
      <c r="I15" s="59">
        <f t="shared" si="0"/>
        <v>170</v>
      </c>
      <c r="J15" s="59">
        <f t="shared" si="0"/>
        <v>0</v>
      </c>
      <c r="K15" s="59">
        <f t="shared" si="0"/>
        <v>170</v>
      </c>
      <c r="L15" s="59">
        <f t="shared" si="0"/>
        <v>0</v>
      </c>
      <c r="M15" s="59">
        <f t="shared" si="0"/>
        <v>170</v>
      </c>
      <c r="N15" s="59">
        <f t="shared" si="0"/>
        <v>0</v>
      </c>
      <c r="O15" s="106">
        <v>500</v>
      </c>
      <c r="P15" s="145">
        <v>3938.74</v>
      </c>
      <c r="Q15" s="85">
        <v>500</v>
      </c>
      <c r="R15" s="85">
        <v>500</v>
      </c>
      <c r="S15" s="48"/>
    </row>
    <row r="16" spans="1:19" ht="47.25" customHeight="1" x14ac:dyDescent="0.2">
      <c r="A16" s="330" t="s">
        <v>493</v>
      </c>
      <c r="B16" s="5" t="str">
        <f t="shared" ref="B16:B17" si="1">B14</f>
        <v xml:space="preserve">всего расходные обязательства </v>
      </c>
      <c r="C16" s="108" t="s">
        <v>459</v>
      </c>
      <c r="D16" s="108" t="s">
        <v>169</v>
      </c>
      <c r="E16" s="108" t="s">
        <v>756</v>
      </c>
      <c r="F16" s="108"/>
      <c r="G16" s="59">
        <v>0</v>
      </c>
      <c r="H16" s="59">
        <v>0</v>
      </c>
      <c r="I16" s="59">
        <v>60</v>
      </c>
      <c r="J16" s="59">
        <f t="shared" ref="J16:N23" si="2">J19+J36+J54+J65+J69</f>
        <v>0</v>
      </c>
      <c r="K16" s="59">
        <v>60</v>
      </c>
      <c r="L16" s="59">
        <v>0</v>
      </c>
      <c r="M16" s="59">
        <v>60</v>
      </c>
      <c r="N16" s="59">
        <f t="shared" si="2"/>
        <v>0</v>
      </c>
      <c r="O16" s="106">
        <v>0</v>
      </c>
      <c r="P16" s="145">
        <v>0</v>
      </c>
      <c r="Q16" s="85">
        <v>60</v>
      </c>
      <c r="R16" s="85">
        <v>60</v>
      </c>
      <c r="S16" s="48"/>
    </row>
    <row r="17" spans="1:21" ht="47.25" customHeight="1" x14ac:dyDescent="0.2">
      <c r="A17" s="332"/>
      <c r="B17" s="5" t="str">
        <f t="shared" si="1"/>
        <v>в том числе по ГРБС:</v>
      </c>
      <c r="C17" s="108" t="s">
        <v>459</v>
      </c>
      <c r="D17" s="108" t="s">
        <v>169</v>
      </c>
      <c r="E17" s="108" t="s">
        <v>756</v>
      </c>
      <c r="F17" s="108"/>
      <c r="G17" s="59">
        <v>0</v>
      </c>
      <c r="H17" s="59">
        <v>0</v>
      </c>
      <c r="I17" s="59">
        <v>60</v>
      </c>
      <c r="J17" s="59">
        <v>0</v>
      </c>
      <c r="K17" s="59">
        <v>60</v>
      </c>
      <c r="L17" s="59">
        <f t="shared" si="2"/>
        <v>0</v>
      </c>
      <c r="M17" s="59">
        <v>60</v>
      </c>
      <c r="N17" s="59">
        <f t="shared" si="2"/>
        <v>0</v>
      </c>
      <c r="O17" s="106">
        <v>0</v>
      </c>
      <c r="P17" s="145">
        <v>0</v>
      </c>
      <c r="Q17" s="85">
        <v>60</v>
      </c>
      <c r="R17" s="85">
        <v>60</v>
      </c>
      <c r="S17" s="48"/>
    </row>
    <row r="18" spans="1:21" ht="69" customHeight="1" x14ac:dyDescent="0.2">
      <c r="A18" s="191" t="s">
        <v>494</v>
      </c>
      <c r="B18" s="54" t="s">
        <v>106</v>
      </c>
      <c r="C18" s="108" t="s">
        <v>459</v>
      </c>
      <c r="D18" s="55" t="s">
        <v>169</v>
      </c>
      <c r="E18" s="108" t="s">
        <v>756</v>
      </c>
      <c r="F18" s="55" t="s">
        <v>248</v>
      </c>
      <c r="G18" s="59">
        <v>6278.19</v>
      </c>
      <c r="H18" s="145">
        <v>6278.19</v>
      </c>
      <c r="I18" s="59">
        <v>170</v>
      </c>
      <c r="J18" s="59">
        <f t="shared" si="2"/>
        <v>0</v>
      </c>
      <c r="K18" s="59">
        <v>170</v>
      </c>
      <c r="L18" s="59">
        <f t="shared" si="2"/>
        <v>0</v>
      </c>
      <c r="M18" s="59">
        <v>170</v>
      </c>
      <c r="N18" s="59">
        <f t="shared" si="2"/>
        <v>0</v>
      </c>
      <c r="O18" s="59">
        <v>1826.39</v>
      </c>
      <c r="P18" s="145">
        <v>1826.39</v>
      </c>
      <c r="Q18" s="85">
        <v>170</v>
      </c>
      <c r="R18" s="85">
        <v>170</v>
      </c>
      <c r="S18" s="58"/>
      <c r="T18" s="36"/>
      <c r="U18" s="36"/>
    </row>
    <row r="19" spans="1:21" ht="69" customHeight="1" x14ac:dyDescent="0.2">
      <c r="A19" s="191"/>
      <c r="B19" s="54" t="s">
        <v>17</v>
      </c>
      <c r="C19" s="108" t="s">
        <v>459</v>
      </c>
      <c r="D19" s="55" t="s">
        <v>169</v>
      </c>
      <c r="E19" s="108" t="s">
        <v>756</v>
      </c>
      <c r="F19" s="55" t="s">
        <v>248</v>
      </c>
      <c r="G19" s="59">
        <v>6278.19</v>
      </c>
      <c r="H19" s="145">
        <v>6278.19</v>
      </c>
      <c r="I19" s="59">
        <v>170</v>
      </c>
      <c r="J19" s="59">
        <f t="shared" si="2"/>
        <v>0</v>
      </c>
      <c r="K19" s="59">
        <v>170</v>
      </c>
      <c r="L19" s="59">
        <f t="shared" si="2"/>
        <v>0</v>
      </c>
      <c r="M19" s="59">
        <v>170</v>
      </c>
      <c r="N19" s="59">
        <f t="shared" si="2"/>
        <v>0</v>
      </c>
      <c r="O19" s="59">
        <v>1826.39</v>
      </c>
      <c r="P19" s="145">
        <v>1826.39</v>
      </c>
      <c r="Q19" s="85">
        <v>170</v>
      </c>
      <c r="R19" s="85">
        <v>170</v>
      </c>
      <c r="S19" s="58"/>
      <c r="T19" s="36"/>
      <c r="U19" s="36"/>
    </row>
    <row r="20" spans="1:21" ht="59.25" customHeight="1" x14ac:dyDescent="0.2">
      <c r="A20" s="191" t="s">
        <v>495</v>
      </c>
      <c r="B20" s="54" t="s">
        <v>106</v>
      </c>
      <c r="C20" s="108" t="s">
        <v>459</v>
      </c>
      <c r="D20" s="55" t="s">
        <v>169</v>
      </c>
      <c r="E20" s="55" t="s">
        <v>756</v>
      </c>
      <c r="F20" s="55" t="s">
        <v>248</v>
      </c>
      <c r="G20" s="59">
        <v>1388.87</v>
      </c>
      <c r="H20" s="59">
        <v>1388.87</v>
      </c>
      <c r="I20" s="59">
        <v>100</v>
      </c>
      <c r="J20" s="59">
        <f t="shared" si="2"/>
        <v>0</v>
      </c>
      <c r="K20" s="59">
        <v>100</v>
      </c>
      <c r="L20" s="59">
        <f t="shared" si="2"/>
        <v>0</v>
      </c>
      <c r="M20" s="59">
        <v>100</v>
      </c>
      <c r="N20" s="59">
        <f t="shared" si="2"/>
        <v>0</v>
      </c>
      <c r="O20" s="59">
        <v>1188.6199999999999</v>
      </c>
      <c r="P20" s="145">
        <v>1188.6199999999999</v>
      </c>
      <c r="Q20" s="85">
        <v>100</v>
      </c>
      <c r="R20" s="85">
        <v>100</v>
      </c>
      <c r="S20" s="58"/>
      <c r="T20" s="36"/>
      <c r="U20" s="36"/>
    </row>
    <row r="21" spans="1:21" ht="59.25" customHeight="1" x14ac:dyDescent="0.2">
      <c r="A21" s="178"/>
      <c r="B21" s="54" t="s">
        <v>17</v>
      </c>
      <c r="C21" s="55" t="s">
        <v>459</v>
      </c>
      <c r="D21" s="55"/>
      <c r="E21" s="55" t="s">
        <v>756</v>
      </c>
      <c r="F21" s="55"/>
      <c r="G21" s="59">
        <v>1388.87</v>
      </c>
      <c r="H21" s="59">
        <v>1388.87</v>
      </c>
      <c r="I21" s="59">
        <v>100</v>
      </c>
      <c r="J21" s="59">
        <f t="shared" si="2"/>
        <v>0</v>
      </c>
      <c r="K21" s="59">
        <v>100</v>
      </c>
      <c r="L21" s="59">
        <f t="shared" si="2"/>
        <v>0</v>
      </c>
      <c r="M21" s="59">
        <v>100</v>
      </c>
      <c r="N21" s="59">
        <f t="shared" si="2"/>
        <v>0</v>
      </c>
      <c r="O21" s="59">
        <v>1188.6199999999999</v>
      </c>
      <c r="P21" s="145">
        <v>1188.6199999999999</v>
      </c>
      <c r="Q21" s="85">
        <v>100</v>
      </c>
      <c r="R21" s="85">
        <v>100</v>
      </c>
      <c r="S21" s="58"/>
      <c r="T21" s="36"/>
      <c r="U21" s="36"/>
    </row>
    <row r="22" spans="1:21" s="53" customFormat="1" ht="57" customHeight="1" x14ac:dyDescent="0.2">
      <c r="A22" s="191" t="s">
        <v>496</v>
      </c>
      <c r="B22" s="54" t="s">
        <v>106</v>
      </c>
      <c r="C22" s="55" t="s">
        <v>459</v>
      </c>
      <c r="D22" s="55" t="s">
        <v>169</v>
      </c>
      <c r="E22" s="55" t="s">
        <v>756</v>
      </c>
      <c r="F22" s="55"/>
      <c r="G22" s="59">
        <v>5474.53</v>
      </c>
      <c r="H22" s="85">
        <v>5474.53</v>
      </c>
      <c r="I22" s="59">
        <v>50</v>
      </c>
      <c r="J22" s="59">
        <f t="shared" si="2"/>
        <v>0</v>
      </c>
      <c r="K22" s="59">
        <v>50</v>
      </c>
      <c r="L22" s="59">
        <f t="shared" si="2"/>
        <v>0</v>
      </c>
      <c r="M22" s="59">
        <v>50</v>
      </c>
      <c r="N22" s="59">
        <f t="shared" si="2"/>
        <v>0</v>
      </c>
      <c r="O22" s="59">
        <v>923.73</v>
      </c>
      <c r="P22" s="85">
        <v>923.73</v>
      </c>
      <c r="Q22" s="85">
        <v>50</v>
      </c>
      <c r="R22" s="85">
        <v>50</v>
      </c>
      <c r="S22" s="58"/>
    </row>
    <row r="23" spans="1:21" ht="57" customHeight="1" x14ac:dyDescent="0.2">
      <c r="A23" s="178"/>
      <c r="B23" s="54" t="s">
        <v>17</v>
      </c>
      <c r="C23" s="55" t="s">
        <v>459</v>
      </c>
      <c r="D23" s="55" t="s">
        <v>169</v>
      </c>
      <c r="E23" s="55" t="s">
        <v>756</v>
      </c>
      <c r="F23" s="55"/>
      <c r="G23" s="59">
        <v>5474.53</v>
      </c>
      <c r="H23" s="85">
        <v>5474.53</v>
      </c>
      <c r="I23" s="59">
        <v>50</v>
      </c>
      <c r="J23" s="59">
        <v>0</v>
      </c>
      <c r="K23" s="59">
        <v>50</v>
      </c>
      <c r="L23" s="59">
        <f t="shared" si="2"/>
        <v>0</v>
      </c>
      <c r="M23" s="59">
        <v>50</v>
      </c>
      <c r="N23" s="59">
        <f t="shared" si="2"/>
        <v>0</v>
      </c>
      <c r="O23" s="59">
        <v>923.73</v>
      </c>
      <c r="P23" s="85">
        <v>923.73</v>
      </c>
      <c r="Q23" s="85">
        <v>50</v>
      </c>
      <c r="R23" s="85">
        <v>50</v>
      </c>
      <c r="S23" s="58"/>
    </row>
    <row r="24" spans="1:21" s="138" customFormat="1" ht="57" customHeight="1" x14ac:dyDescent="0.2">
      <c r="A24" s="299" t="s">
        <v>497</v>
      </c>
      <c r="B24" s="54" t="s">
        <v>106</v>
      </c>
      <c r="C24" s="140" t="s">
        <v>459</v>
      </c>
      <c r="D24" s="28">
        <v>412</v>
      </c>
      <c r="E24" s="140" t="s">
        <v>756</v>
      </c>
      <c r="F24" s="39"/>
      <c r="G24" s="59">
        <f t="shared" ref="G24:N33" si="3">G27+G44+G62+G73+G77</f>
        <v>0</v>
      </c>
      <c r="H24" s="59">
        <f t="shared" si="3"/>
        <v>0</v>
      </c>
      <c r="I24" s="59">
        <v>50</v>
      </c>
      <c r="J24" s="59">
        <f t="shared" si="3"/>
        <v>0</v>
      </c>
      <c r="K24" s="59">
        <v>50</v>
      </c>
      <c r="L24" s="59">
        <f t="shared" si="3"/>
        <v>0</v>
      </c>
      <c r="M24" s="59">
        <v>50</v>
      </c>
      <c r="N24" s="59">
        <f t="shared" si="3"/>
        <v>0</v>
      </c>
      <c r="O24" s="48">
        <v>0</v>
      </c>
      <c r="P24" s="48">
        <v>0</v>
      </c>
      <c r="Q24" s="134">
        <v>50</v>
      </c>
      <c r="R24" s="134">
        <v>50</v>
      </c>
      <c r="S24" s="39"/>
    </row>
    <row r="25" spans="1:21" ht="57" customHeight="1" x14ac:dyDescent="0.2">
      <c r="A25" s="301"/>
      <c r="B25" s="54" t="s">
        <v>17</v>
      </c>
      <c r="C25" s="140" t="s">
        <v>459</v>
      </c>
      <c r="D25" s="28">
        <v>412</v>
      </c>
      <c r="E25" s="140" t="s">
        <v>756</v>
      </c>
      <c r="F25" s="39"/>
      <c r="G25" s="59">
        <f t="shared" si="3"/>
        <v>0</v>
      </c>
      <c r="H25" s="59">
        <f t="shared" si="3"/>
        <v>0</v>
      </c>
      <c r="I25" s="59">
        <v>50</v>
      </c>
      <c r="J25" s="59">
        <f t="shared" si="3"/>
        <v>0</v>
      </c>
      <c r="K25" s="59">
        <v>50</v>
      </c>
      <c r="L25" s="59">
        <f t="shared" si="3"/>
        <v>0</v>
      </c>
      <c r="M25" s="59">
        <v>50</v>
      </c>
      <c r="N25" s="59">
        <f t="shared" si="3"/>
        <v>0</v>
      </c>
      <c r="O25" s="134">
        <v>0</v>
      </c>
      <c r="P25" s="134">
        <v>0</v>
      </c>
      <c r="Q25" s="134">
        <v>50</v>
      </c>
      <c r="R25" s="134">
        <v>50</v>
      </c>
      <c r="S25" s="39"/>
    </row>
    <row r="26" spans="1:21" ht="57" customHeight="1" x14ac:dyDescent="0.2">
      <c r="A26" s="177" t="s">
        <v>498</v>
      </c>
      <c r="B26" s="54" t="s">
        <v>106</v>
      </c>
      <c r="C26" s="140" t="s">
        <v>459</v>
      </c>
      <c r="D26" s="28">
        <v>412</v>
      </c>
      <c r="E26" s="140" t="s">
        <v>756</v>
      </c>
      <c r="F26" s="28"/>
      <c r="G26" s="59">
        <f t="shared" si="3"/>
        <v>0</v>
      </c>
      <c r="H26" s="59">
        <f t="shared" si="3"/>
        <v>0</v>
      </c>
      <c r="I26" s="59">
        <v>30</v>
      </c>
      <c r="J26" s="59">
        <f t="shared" si="3"/>
        <v>0</v>
      </c>
      <c r="K26" s="59">
        <v>30</v>
      </c>
      <c r="L26" s="59">
        <f t="shared" si="3"/>
        <v>0</v>
      </c>
      <c r="M26" s="59">
        <v>30</v>
      </c>
      <c r="N26" s="59">
        <f t="shared" si="3"/>
        <v>0</v>
      </c>
      <c r="O26" s="134">
        <v>0</v>
      </c>
      <c r="P26" s="134">
        <v>0</v>
      </c>
      <c r="Q26" s="134">
        <v>30</v>
      </c>
      <c r="R26" s="134">
        <v>30</v>
      </c>
      <c r="S26" s="28"/>
    </row>
    <row r="27" spans="1:21" ht="57" customHeight="1" x14ac:dyDescent="0.2">
      <c r="A27" s="177"/>
      <c r="B27" s="54" t="s">
        <v>17</v>
      </c>
      <c r="C27" s="140" t="s">
        <v>459</v>
      </c>
      <c r="D27" s="28">
        <v>412</v>
      </c>
      <c r="E27" s="140" t="s">
        <v>756</v>
      </c>
      <c r="F27" s="28"/>
      <c r="G27" s="59">
        <f t="shared" si="3"/>
        <v>0</v>
      </c>
      <c r="H27" s="59">
        <f t="shared" si="3"/>
        <v>0</v>
      </c>
      <c r="I27" s="59">
        <v>30</v>
      </c>
      <c r="J27" s="59">
        <f t="shared" si="3"/>
        <v>0</v>
      </c>
      <c r="K27" s="59">
        <v>30</v>
      </c>
      <c r="L27" s="59">
        <f t="shared" si="3"/>
        <v>0</v>
      </c>
      <c r="M27" s="59">
        <v>30</v>
      </c>
      <c r="N27" s="59">
        <f t="shared" si="3"/>
        <v>0</v>
      </c>
      <c r="O27" s="134">
        <v>0</v>
      </c>
      <c r="P27" s="134">
        <v>0</v>
      </c>
      <c r="Q27" s="134">
        <v>30</v>
      </c>
      <c r="R27" s="134">
        <v>30</v>
      </c>
      <c r="S27" s="28"/>
    </row>
    <row r="28" spans="1:21" ht="95.25" customHeight="1" x14ac:dyDescent="0.2">
      <c r="A28" s="177" t="s">
        <v>499</v>
      </c>
      <c r="B28" s="54" t="s">
        <v>106</v>
      </c>
      <c r="C28" s="140" t="s">
        <v>459</v>
      </c>
      <c r="D28" s="28">
        <v>412</v>
      </c>
      <c r="E28" s="140" t="s">
        <v>756</v>
      </c>
      <c r="F28" s="28"/>
      <c r="G28" s="59">
        <f t="shared" si="3"/>
        <v>0</v>
      </c>
      <c r="H28" s="59">
        <f t="shared" si="3"/>
        <v>0</v>
      </c>
      <c r="I28" s="59">
        <v>20</v>
      </c>
      <c r="J28" s="59">
        <f t="shared" si="3"/>
        <v>0</v>
      </c>
      <c r="K28" s="59">
        <v>20</v>
      </c>
      <c r="L28" s="59">
        <f t="shared" si="3"/>
        <v>0</v>
      </c>
      <c r="M28" s="59">
        <v>20</v>
      </c>
      <c r="N28" s="59">
        <f t="shared" si="3"/>
        <v>0</v>
      </c>
      <c r="O28" s="134">
        <v>0</v>
      </c>
      <c r="P28" s="134">
        <v>0</v>
      </c>
      <c r="Q28" s="23">
        <v>20</v>
      </c>
      <c r="R28" s="23">
        <v>20</v>
      </c>
      <c r="S28" s="28"/>
    </row>
    <row r="29" spans="1:21" ht="153.75" customHeight="1" x14ac:dyDescent="0.2">
      <c r="A29" s="299"/>
      <c r="B29" s="54" t="s">
        <v>17</v>
      </c>
      <c r="C29" s="140" t="s">
        <v>459</v>
      </c>
      <c r="D29" s="28">
        <v>412</v>
      </c>
      <c r="E29" s="140" t="s">
        <v>756</v>
      </c>
      <c r="F29" s="28"/>
      <c r="G29" s="59">
        <f t="shared" si="3"/>
        <v>0</v>
      </c>
      <c r="H29" s="59">
        <f t="shared" si="3"/>
        <v>0</v>
      </c>
      <c r="I29" s="59">
        <v>20</v>
      </c>
      <c r="J29" s="59">
        <f t="shared" si="3"/>
        <v>0</v>
      </c>
      <c r="K29" s="59">
        <v>20</v>
      </c>
      <c r="L29" s="59">
        <f t="shared" si="3"/>
        <v>0</v>
      </c>
      <c r="M29" s="59">
        <v>20</v>
      </c>
      <c r="N29" s="59">
        <f t="shared" si="3"/>
        <v>0</v>
      </c>
      <c r="O29" s="134">
        <v>0</v>
      </c>
      <c r="P29" s="134">
        <v>0</v>
      </c>
      <c r="Q29" s="23">
        <v>20</v>
      </c>
      <c r="R29" s="23">
        <v>20</v>
      </c>
      <c r="S29" s="28"/>
    </row>
    <row r="30" spans="1:21" ht="72.75" customHeight="1" x14ac:dyDescent="0.2">
      <c r="A30" s="177" t="s">
        <v>500</v>
      </c>
      <c r="B30" s="147" t="s">
        <v>106</v>
      </c>
      <c r="C30" s="140" t="s">
        <v>459</v>
      </c>
      <c r="D30" s="28">
        <v>412</v>
      </c>
      <c r="E30" s="140" t="s">
        <v>756</v>
      </c>
      <c r="F30" s="28"/>
      <c r="G30" s="59">
        <f t="shared" si="3"/>
        <v>0</v>
      </c>
      <c r="H30" s="59">
        <f t="shared" si="3"/>
        <v>0</v>
      </c>
      <c r="I30" s="59">
        <v>10</v>
      </c>
      <c r="J30" s="59">
        <f t="shared" si="3"/>
        <v>0</v>
      </c>
      <c r="K30" s="59">
        <v>10</v>
      </c>
      <c r="L30" s="59">
        <f t="shared" si="3"/>
        <v>0</v>
      </c>
      <c r="M30" s="59">
        <v>10</v>
      </c>
      <c r="N30" s="59">
        <f t="shared" si="3"/>
        <v>0</v>
      </c>
      <c r="O30" s="134">
        <v>0</v>
      </c>
      <c r="P30" s="134">
        <v>0</v>
      </c>
      <c r="Q30" s="23">
        <v>10</v>
      </c>
      <c r="R30" s="23">
        <v>10</v>
      </c>
      <c r="S30" s="28"/>
    </row>
    <row r="31" spans="1:21" ht="72.75" customHeight="1" x14ac:dyDescent="0.2">
      <c r="A31" s="177"/>
      <c r="B31" s="148" t="s">
        <v>17</v>
      </c>
      <c r="C31" s="141" t="s">
        <v>459</v>
      </c>
      <c r="D31" s="142">
        <v>412</v>
      </c>
      <c r="E31" s="141" t="s">
        <v>756</v>
      </c>
      <c r="F31" s="142"/>
      <c r="G31" s="59">
        <f t="shared" si="3"/>
        <v>0</v>
      </c>
      <c r="H31" s="59">
        <f t="shared" si="3"/>
        <v>0</v>
      </c>
      <c r="I31" s="59">
        <v>10</v>
      </c>
      <c r="J31" s="59">
        <f t="shared" si="3"/>
        <v>0</v>
      </c>
      <c r="K31" s="59">
        <v>10</v>
      </c>
      <c r="L31" s="59">
        <f t="shared" si="3"/>
        <v>0</v>
      </c>
      <c r="M31" s="59">
        <v>10</v>
      </c>
      <c r="N31" s="59">
        <f t="shared" si="3"/>
        <v>0</v>
      </c>
      <c r="O31" s="143">
        <v>0</v>
      </c>
      <c r="P31" s="143">
        <v>0</v>
      </c>
      <c r="Q31" s="144">
        <v>10</v>
      </c>
      <c r="R31" s="144">
        <v>10</v>
      </c>
      <c r="S31" s="142"/>
    </row>
    <row r="32" spans="1:21" ht="72.75" customHeight="1" x14ac:dyDescent="0.2">
      <c r="A32" s="177" t="s">
        <v>501</v>
      </c>
      <c r="B32" s="54" t="s">
        <v>106</v>
      </c>
      <c r="C32" s="140" t="s">
        <v>459</v>
      </c>
      <c r="D32" s="28">
        <v>412</v>
      </c>
      <c r="E32" s="140" t="s">
        <v>756</v>
      </c>
      <c r="F32" s="28"/>
      <c r="G32" s="59">
        <f t="shared" si="3"/>
        <v>0</v>
      </c>
      <c r="H32" s="59">
        <v>0</v>
      </c>
      <c r="I32" s="59">
        <v>10</v>
      </c>
      <c r="J32" s="59">
        <f t="shared" si="3"/>
        <v>0</v>
      </c>
      <c r="K32" s="59">
        <v>10</v>
      </c>
      <c r="L32" s="59">
        <f t="shared" si="3"/>
        <v>0</v>
      </c>
      <c r="M32" s="59">
        <v>10</v>
      </c>
      <c r="N32" s="59">
        <f t="shared" si="3"/>
        <v>0</v>
      </c>
      <c r="O32" s="134">
        <v>0</v>
      </c>
      <c r="P32" s="134">
        <v>0</v>
      </c>
      <c r="Q32" s="23">
        <v>10</v>
      </c>
      <c r="R32" s="23">
        <v>10</v>
      </c>
      <c r="S32" s="28"/>
    </row>
    <row r="33" spans="1:19" ht="72.75" customHeight="1" x14ac:dyDescent="0.2">
      <c r="A33" s="177"/>
      <c r="B33" s="54" t="s">
        <v>17</v>
      </c>
      <c r="C33" s="140" t="s">
        <v>459</v>
      </c>
      <c r="D33" s="28">
        <v>412</v>
      </c>
      <c r="E33" s="140" t="s">
        <v>756</v>
      </c>
      <c r="F33" s="28"/>
      <c r="G33" s="59">
        <f t="shared" si="3"/>
        <v>0</v>
      </c>
      <c r="H33" s="59">
        <f t="shared" si="3"/>
        <v>0</v>
      </c>
      <c r="I33" s="59">
        <v>10</v>
      </c>
      <c r="J33" s="59">
        <f t="shared" si="3"/>
        <v>0</v>
      </c>
      <c r="K33" s="59">
        <v>10</v>
      </c>
      <c r="L33" s="59">
        <f t="shared" si="3"/>
        <v>0</v>
      </c>
      <c r="M33" s="59">
        <v>10</v>
      </c>
      <c r="N33" s="59">
        <f t="shared" si="3"/>
        <v>0</v>
      </c>
      <c r="O33" s="134">
        <v>0</v>
      </c>
      <c r="P33" s="134">
        <v>0</v>
      </c>
      <c r="Q33" s="23">
        <v>10</v>
      </c>
      <c r="R33" s="23">
        <v>10</v>
      </c>
      <c r="S33" s="28"/>
    </row>
    <row r="34" spans="1:19" ht="25.5" customHeight="1" x14ac:dyDescent="0.2"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</row>
    <row r="35" spans="1:19" ht="19.5" customHeight="1" x14ac:dyDescent="0.2"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</row>
    <row r="36" spans="1:19" ht="60.75" customHeight="1" x14ac:dyDescent="0.2"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</row>
    <row r="37" spans="1:19" ht="12.75" customHeight="1" x14ac:dyDescent="0.2"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19" ht="15.75" x14ac:dyDescent="0.2"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19" ht="177.75" customHeight="1" x14ac:dyDescent="0.2"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19" ht="15.75" x14ac:dyDescent="0.2"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mergeCells count="31">
    <mergeCell ref="C2:F2"/>
    <mergeCell ref="G2:R2"/>
    <mergeCell ref="C3:C5"/>
    <mergeCell ref="D3:D5"/>
    <mergeCell ref="E3:E5"/>
    <mergeCell ref="F3:F5"/>
    <mergeCell ref="G3:H4"/>
    <mergeCell ref="I3:P3"/>
    <mergeCell ref="Q3:R4"/>
    <mergeCell ref="A30:A31"/>
    <mergeCell ref="A32:A33"/>
    <mergeCell ref="A22:A23"/>
    <mergeCell ref="A24:A25"/>
    <mergeCell ref="A26:A27"/>
    <mergeCell ref="A28:A29"/>
    <mergeCell ref="A1:S1"/>
    <mergeCell ref="A20:A21"/>
    <mergeCell ref="A14:A15"/>
    <mergeCell ref="A16:A17"/>
    <mergeCell ref="A18:A19"/>
    <mergeCell ref="S2:S5"/>
    <mergeCell ref="I4:J4"/>
    <mergeCell ref="K4:L4"/>
    <mergeCell ref="O4:P4"/>
    <mergeCell ref="A6:A9"/>
    <mergeCell ref="A10:A11"/>
    <mergeCell ref="A12:A13"/>
    <mergeCell ref="B12:B13"/>
    <mergeCell ref="M4:N4"/>
    <mergeCell ref="A2:A5"/>
    <mergeCell ref="B2:B5"/>
  </mergeCells>
  <pageMargins left="0.59055118110236227" right="0.59055118110236227" top="0.59055118110236227" bottom="0.59055118110236227" header="0.31496062992125984" footer="0.31496062992125984"/>
  <pageSetup paperSize="9" scale="57" fitToHeight="0" orientation="landscape" r:id="rId1"/>
  <headerFooter scaleWithDoc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T35"/>
  <sheetViews>
    <sheetView view="pageBreakPreview" topLeftCell="D10" zoomScaleSheetLayoutView="100" workbookViewId="0">
      <selection sqref="A1:T27"/>
    </sheetView>
  </sheetViews>
  <sheetFormatPr defaultRowHeight="15" x14ac:dyDescent="0.2"/>
  <cols>
    <col min="1" max="1" width="10.7109375" style="1" customWidth="1"/>
    <col min="2" max="2" width="18.85546875" style="1" customWidth="1"/>
    <col min="3" max="3" width="19" style="1" customWidth="1"/>
    <col min="4" max="17" width="9.140625" style="1"/>
    <col min="18" max="18" width="9.140625" style="1" customWidth="1"/>
    <col min="19" max="19" width="11.85546875" style="1" customWidth="1"/>
    <col min="20" max="16384" width="9.140625" style="1"/>
  </cols>
  <sheetData>
    <row r="1" spans="1:20" ht="42.75" customHeight="1" x14ac:dyDescent="0.2">
      <c r="A1" s="288" t="s">
        <v>843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</row>
    <row r="2" spans="1:20" ht="15.75" customHeight="1" x14ac:dyDescent="0.2">
      <c r="A2" s="339" t="s">
        <v>102</v>
      </c>
      <c r="B2" s="339" t="s">
        <v>0</v>
      </c>
      <c r="C2" s="348" t="s">
        <v>103</v>
      </c>
      <c r="D2" s="371" t="s">
        <v>104</v>
      </c>
      <c r="E2" s="377"/>
      <c r="F2" s="377"/>
      <c r="G2" s="372"/>
      <c r="H2" s="378" t="s">
        <v>2</v>
      </c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80"/>
      <c r="T2" s="339" t="s">
        <v>3</v>
      </c>
    </row>
    <row r="3" spans="1:20" ht="15.75" customHeight="1" x14ac:dyDescent="0.2">
      <c r="A3" s="340"/>
      <c r="B3" s="340"/>
      <c r="C3" s="381"/>
      <c r="D3" s="339" t="s">
        <v>4</v>
      </c>
      <c r="E3" s="339" t="s">
        <v>5</v>
      </c>
      <c r="F3" s="339" t="s">
        <v>6</v>
      </c>
      <c r="G3" s="339" t="s">
        <v>7</v>
      </c>
      <c r="H3" s="373" t="s">
        <v>511</v>
      </c>
      <c r="I3" s="374"/>
      <c r="J3" s="371" t="s">
        <v>512</v>
      </c>
      <c r="K3" s="377"/>
      <c r="L3" s="377"/>
      <c r="M3" s="377"/>
      <c r="N3" s="377"/>
      <c r="O3" s="377"/>
      <c r="P3" s="377"/>
      <c r="Q3" s="372"/>
      <c r="R3" s="373" t="s">
        <v>8</v>
      </c>
      <c r="S3" s="374"/>
      <c r="T3" s="340"/>
    </row>
    <row r="4" spans="1:20" ht="15.75" customHeight="1" x14ac:dyDescent="0.2">
      <c r="A4" s="340"/>
      <c r="B4" s="340"/>
      <c r="C4" s="381"/>
      <c r="D4" s="340"/>
      <c r="E4" s="340"/>
      <c r="F4" s="340"/>
      <c r="G4" s="340"/>
      <c r="H4" s="375"/>
      <c r="I4" s="376"/>
      <c r="J4" s="371" t="s">
        <v>9</v>
      </c>
      <c r="K4" s="372"/>
      <c r="L4" s="371" t="s">
        <v>10</v>
      </c>
      <c r="M4" s="372"/>
      <c r="N4" s="371" t="s">
        <v>11</v>
      </c>
      <c r="O4" s="372"/>
      <c r="P4" s="371" t="s">
        <v>12</v>
      </c>
      <c r="Q4" s="372"/>
      <c r="R4" s="375"/>
      <c r="S4" s="376"/>
      <c r="T4" s="340"/>
    </row>
    <row r="5" spans="1:20" ht="31.5" x14ac:dyDescent="0.2">
      <c r="A5" s="341"/>
      <c r="B5" s="341"/>
      <c r="C5" s="370"/>
      <c r="D5" s="341"/>
      <c r="E5" s="341"/>
      <c r="F5" s="341"/>
      <c r="G5" s="341"/>
      <c r="H5" s="149" t="s">
        <v>13</v>
      </c>
      <c r="I5" s="149" t="s">
        <v>14</v>
      </c>
      <c r="J5" s="149" t="s">
        <v>13</v>
      </c>
      <c r="K5" s="149" t="s">
        <v>14</v>
      </c>
      <c r="L5" s="149" t="s">
        <v>13</v>
      </c>
      <c r="M5" s="149" t="s">
        <v>14</v>
      </c>
      <c r="N5" s="149" t="s">
        <v>13</v>
      </c>
      <c r="O5" s="149" t="s">
        <v>14</v>
      </c>
      <c r="P5" s="149" t="s">
        <v>13</v>
      </c>
      <c r="Q5" s="149" t="s">
        <v>14</v>
      </c>
      <c r="R5" s="149" t="s">
        <v>15</v>
      </c>
      <c r="S5" s="149" t="s">
        <v>16</v>
      </c>
      <c r="T5" s="341"/>
    </row>
    <row r="6" spans="1:20" ht="31.5" customHeight="1" x14ac:dyDescent="0.25">
      <c r="A6" s="342" t="s">
        <v>105</v>
      </c>
      <c r="B6" s="342" t="s">
        <v>488</v>
      </c>
      <c r="C6" s="150" t="s">
        <v>106</v>
      </c>
      <c r="D6" s="151"/>
      <c r="E6" s="151"/>
      <c r="F6" s="151"/>
      <c r="G6" s="151"/>
      <c r="H6" s="152">
        <f>H7+H8+H9</f>
        <v>1033.1099999999999</v>
      </c>
      <c r="I6" s="152">
        <f t="shared" ref="I6:S6" si="0">I7+I8+I9</f>
        <v>1007.9099999999999</v>
      </c>
      <c r="J6" s="152">
        <f t="shared" si="0"/>
        <v>0</v>
      </c>
      <c r="K6" s="152">
        <f t="shared" si="0"/>
        <v>0</v>
      </c>
      <c r="L6" s="152">
        <f t="shared" si="0"/>
        <v>0</v>
      </c>
      <c r="M6" s="152">
        <f t="shared" si="0"/>
        <v>0</v>
      </c>
      <c r="N6" s="152">
        <f t="shared" si="0"/>
        <v>645.79999999999995</v>
      </c>
      <c r="O6" s="152">
        <f t="shared" si="0"/>
        <v>59.15</v>
      </c>
      <c r="P6" s="152">
        <f t="shared" si="0"/>
        <v>744.80000000000007</v>
      </c>
      <c r="Q6" s="152">
        <f>Q7+Q8+Q9</f>
        <v>667.05000000000007</v>
      </c>
      <c r="R6" s="152">
        <f t="shared" si="0"/>
        <v>0</v>
      </c>
      <c r="S6" s="152">
        <f t="shared" si="0"/>
        <v>0</v>
      </c>
      <c r="T6" s="153"/>
    </row>
    <row r="7" spans="1:20" ht="78.75" x14ac:dyDescent="0.25">
      <c r="A7" s="343"/>
      <c r="B7" s="343"/>
      <c r="C7" s="150" t="s">
        <v>191</v>
      </c>
      <c r="D7" s="151" t="s">
        <v>193</v>
      </c>
      <c r="E7" s="151" t="s">
        <v>109</v>
      </c>
      <c r="F7" s="151" t="s">
        <v>109</v>
      </c>
      <c r="G7" s="151" t="s">
        <v>109</v>
      </c>
      <c r="H7" s="152">
        <f>H11</f>
        <v>72.91</v>
      </c>
      <c r="I7" s="152">
        <f t="shared" ref="I7:S7" si="1">I11</f>
        <v>72.91</v>
      </c>
      <c r="J7" s="152">
        <f t="shared" si="1"/>
        <v>0</v>
      </c>
      <c r="K7" s="152">
        <f t="shared" si="1"/>
        <v>0</v>
      </c>
      <c r="L7" s="152">
        <f t="shared" si="1"/>
        <v>0</v>
      </c>
      <c r="M7" s="152">
        <f t="shared" si="1"/>
        <v>0</v>
      </c>
      <c r="N7" s="152">
        <f t="shared" si="1"/>
        <v>59.15</v>
      </c>
      <c r="O7" s="152">
        <f t="shared" si="1"/>
        <v>59.15</v>
      </c>
      <c r="P7" s="152">
        <f t="shared" si="1"/>
        <v>61.36</v>
      </c>
      <c r="Q7" s="152">
        <f t="shared" si="1"/>
        <v>61.36</v>
      </c>
      <c r="R7" s="152">
        <f t="shared" si="1"/>
        <v>0</v>
      </c>
      <c r="S7" s="152">
        <f t="shared" si="1"/>
        <v>0</v>
      </c>
      <c r="T7" s="153"/>
    </row>
    <row r="8" spans="1:20" ht="47.25" x14ac:dyDescent="0.25">
      <c r="A8" s="343"/>
      <c r="B8" s="343"/>
      <c r="C8" s="150" t="s">
        <v>277</v>
      </c>
      <c r="D8" s="151" t="s">
        <v>459</v>
      </c>
      <c r="E8" s="151" t="s">
        <v>109</v>
      </c>
      <c r="F8" s="151" t="s">
        <v>109</v>
      </c>
      <c r="G8" s="151" t="s">
        <v>109</v>
      </c>
      <c r="H8" s="152">
        <f>H16+H26</f>
        <v>824.15999999999985</v>
      </c>
      <c r="I8" s="152">
        <f t="shared" ref="I8:S8" si="2">I16+I26</f>
        <v>798.95999999999992</v>
      </c>
      <c r="J8" s="152">
        <f t="shared" si="2"/>
        <v>0</v>
      </c>
      <c r="K8" s="152">
        <f t="shared" si="2"/>
        <v>0</v>
      </c>
      <c r="L8" s="152">
        <f t="shared" si="2"/>
        <v>0</v>
      </c>
      <c r="M8" s="152">
        <f t="shared" si="2"/>
        <v>0</v>
      </c>
      <c r="N8" s="152">
        <f t="shared" si="2"/>
        <v>586.65</v>
      </c>
      <c r="O8" s="152">
        <f t="shared" si="2"/>
        <v>0</v>
      </c>
      <c r="P8" s="152">
        <f t="shared" si="2"/>
        <v>683.44</v>
      </c>
      <c r="Q8" s="152">
        <f t="shared" si="2"/>
        <v>605.69000000000005</v>
      </c>
      <c r="R8" s="152">
        <f t="shared" si="2"/>
        <v>0</v>
      </c>
      <c r="S8" s="152">
        <f t="shared" si="2"/>
        <v>0</v>
      </c>
      <c r="T8" s="153"/>
    </row>
    <row r="9" spans="1:20" ht="78.75" x14ac:dyDescent="0.25">
      <c r="A9" s="344"/>
      <c r="B9" s="344"/>
      <c r="C9" s="150" t="s">
        <v>773</v>
      </c>
      <c r="D9" s="151" t="s">
        <v>156</v>
      </c>
      <c r="E9" s="151" t="s">
        <v>109</v>
      </c>
      <c r="F9" s="151" t="s">
        <v>109</v>
      </c>
      <c r="G9" s="151" t="s">
        <v>109</v>
      </c>
      <c r="H9" s="152">
        <v>136.04</v>
      </c>
      <c r="I9" s="152">
        <v>136.04</v>
      </c>
      <c r="J9" s="152">
        <v>0</v>
      </c>
      <c r="K9" s="152">
        <v>0</v>
      </c>
      <c r="L9" s="152">
        <v>0</v>
      </c>
      <c r="M9" s="152">
        <v>0</v>
      </c>
      <c r="N9" s="152">
        <v>0</v>
      </c>
      <c r="O9" s="152">
        <v>0</v>
      </c>
      <c r="P9" s="152">
        <v>0</v>
      </c>
      <c r="Q9" s="152">
        <v>0</v>
      </c>
      <c r="R9" s="152">
        <v>0</v>
      </c>
      <c r="S9" s="152">
        <v>0</v>
      </c>
      <c r="T9" s="153"/>
    </row>
    <row r="10" spans="1:20" ht="31.5" customHeight="1" x14ac:dyDescent="0.25">
      <c r="A10" s="342" t="s">
        <v>112</v>
      </c>
      <c r="B10" s="342"/>
      <c r="C10" s="150" t="s">
        <v>106</v>
      </c>
      <c r="D10" s="151" t="s">
        <v>18</v>
      </c>
      <c r="E10" s="151" t="s">
        <v>18</v>
      </c>
      <c r="F10" s="151" t="s">
        <v>18</v>
      </c>
      <c r="G10" s="151" t="s">
        <v>18</v>
      </c>
      <c r="H10" s="154">
        <f>H11+H16+H24</f>
        <v>881.55999999999983</v>
      </c>
      <c r="I10" s="154">
        <f t="shared" ref="I10:S10" si="3">I11+I16+I24</f>
        <v>880.3599999999999</v>
      </c>
      <c r="J10" s="154">
        <f t="shared" si="3"/>
        <v>0</v>
      </c>
      <c r="K10" s="154">
        <f t="shared" si="3"/>
        <v>0</v>
      </c>
      <c r="L10" s="154">
        <f t="shared" si="3"/>
        <v>0</v>
      </c>
      <c r="M10" s="154">
        <f t="shared" si="3"/>
        <v>0</v>
      </c>
      <c r="N10" s="154">
        <f t="shared" si="3"/>
        <v>645.79999999999995</v>
      </c>
      <c r="O10" s="154">
        <f t="shared" si="3"/>
        <v>59.15</v>
      </c>
      <c r="P10" s="155">
        <f t="shared" si="3"/>
        <v>645.80000000000007</v>
      </c>
      <c r="Q10" s="154">
        <f>Q11+Q16+Q24</f>
        <v>592.05000000000007</v>
      </c>
      <c r="R10" s="154">
        <f t="shared" si="3"/>
        <v>0</v>
      </c>
      <c r="S10" s="154">
        <f t="shared" si="3"/>
        <v>0</v>
      </c>
      <c r="T10" s="156"/>
    </row>
    <row r="11" spans="1:20" ht="31.5" x14ac:dyDescent="0.25">
      <c r="A11" s="343"/>
      <c r="B11" s="343"/>
      <c r="C11" s="150" t="s">
        <v>17</v>
      </c>
      <c r="D11" s="151" t="s">
        <v>193</v>
      </c>
      <c r="E11" s="151"/>
      <c r="F11" s="151"/>
      <c r="G11" s="151"/>
      <c r="H11" s="152">
        <f>H12+H13+H14</f>
        <v>72.91</v>
      </c>
      <c r="I11" s="152">
        <f t="shared" ref="I11:S11" si="4">I12+I13+I14</f>
        <v>72.91</v>
      </c>
      <c r="J11" s="152">
        <f t="shared" si="4"/>
        <v>0</v>
      </c>
      <c r="K11" s="152">
        <f t="shared" si="4"/>
        <v>0</v>
      </c>
      <c r="L11" s="152">
        <f t="shared" si="4"/>
        <v>0</v>
      </c>
      <c r="M11" s="152">
        <f t="shared" si="4"/>
        <v>0</v>
      </c>
      <c r="N11" s="152">
        <f t="shared" si="4"/>
        <v>59.15</v>
      </c>
      <c r="O11" s="152">
        <f t="shared" si="4"/>
        <v>59.15</v>
      </c>
      <c r="P11" s="152">
        <f>P12+P13+P14+P15</f>
        <v>61.36</v>
      </c>
      <c r="Q11" s="152">
        <f>Q12+Q13+Q14+Q15</f>
        <v>61.36</v>
      </c>
      <c r="R11" s="152">
        <f t="shared" si="4"/>
        <v>0</v>
      </c>
      <c r="S11" s="152">
        <f t="shared" si="4"/>
        <v>0</v>
      </c>
      <c r="T11" s="156"/>
    </row>
    <row r="12" spans="1:20" ht="15.75" customHeight="1" x14ac:dyDescent="0.25">
      <c r="A12" s="343"/>
      <c r="B12" s="343"/>
      <c r="C12" s="342" t="s">
        <v>490</v>
      </c>
      <c r="D12" s="157" t="s">
        <v>193</v>
      </c>
      <c r="E12" s="157" t="s">
        <v>180</v>
      </c>
      <c r="F12" s="158" t="s">
        <v>491</v>
      </c>
      <c r="G12" s="157" t="s">
        <v>183</v>
      </c>
      <c r="H12" s="159">
        <v>72.91</v>
      </c>
      <c r="I12" s="159">
        <v>72.91</v>
      </c>
      <c r="J12" s="159">
        <v>0</v>
      </c>
      <c r="K12" s="159">
        <v>0</v>
      </c>
      <c r="L12" s="159">
        <v>0</v>
      </c>
      <c r="M12" s="159">
        <v>0</v>
      </c>
      <c r="N12" s="159">
        <v>0</v>
      </c>
      <c r="O12" s="159">
        <v>0</v>
      </c>
      <c r="P12" s="159">
        <v>0</v>
      </c>
      <c r="Q12" s="160">
        <v>0</v>
      </c>
      <c r="R12" s="159">
        <v>0</v>
      </c>
      <c r="S12" s="159">
        <v>0</v>
      </c>
      <c r="T12" s="25"/>
    </row>
    <row r="13" spans="1:20" ht="15.75" x14ac:dyDescent="0.25">
      <c r="A13" s="343"/>
      <c r="B13" s="343"/>
      <c r="C13" s="343"/>
      <c r="D13" s="157" t="s">
        <v>193</v>
      </c>
      <c r="E13" s="157" t="s">
        <v>180</v>
      </c>
      <c r="F13" s="158" t="s">
        <v>774</v>
      </c>
      <c r="G13" s="157" t="s">
        <v>183</v>
      </c>
      <c r="H13" s="159">
        <v>0</v>
      </c>
      <c r="I13" s="159">
        <v>0</v>
      </c>
      <c r="J13" s="159">
        <v>0</v>
      </c>
      <c r="K13" s="159">
        <v>0</v>
      </c>
      <c r="L13" s="159">
        <v>0</v>
      </c>
      <c r="M13" s="159">
        <v>0</v>
      </c>
      <c r="N13" s="159">
        <v>45.43</v>
      </c>
      <c r="O13" s="159">
        <v>45.43</v>
      </c>
      <c r="P13" s="159">
        <v>45.43</v>
      </c>
      <c r="Q13" s="161">
        <v>45.43</v>
      </c>
      <c r="R13" s="159">
        <v>0</v>
      </c>
      <c r="S13" s="159">
        <v>0</v>
      </c>
      <c r="T13" s="25"/>
    </row>
    <row r="14" spans="1:20" ht="15.75" x14ac:dyDescent="0.25">
      <c r="A14" s="343"/>
      <c r="B14" s="343"/>
      <c r="C14" s="343"/>
      <c r="D14" s="157" t="s">
        <v>193</v>
      </c>
      <c r="E14" s="157" t="s">
        <v>180</v>
      </c>
      <c r="F14" s="158" t="s">
        <v>774</v>
      </c>
      <c r="G14" s="157" t="s">
        <v>543</v>
      </c>
      <c r="H14" s="159">
        <v>0</v>
      </c>
      <c r="I14" s="159">
        <v>0</v>
      </c>
      <c r="J14" s="159">
        <v>0</v>
      </c>
      <c r="K14" s="159">
        <v>0</v>
      </c>
      <c r="L14" s="159">
        <v>0</v>
      </c>
      <c r="M14" s="159">
        <v>0</v>
      </c>
      <c r="N14" s="159">
        <v>13.72</v>
      </c>
      <c r="O14" s="159">
        <v>13.72</v>
      </c>
      <c r="P14" s="159">
        <v>13.72</v>
      </c>
      <c r="Q14" s="161">
        <v>13.72</v>
      </c>
      <c r="R14" s="159">
        <v>0</v>
      </c>
      <c r="S14" s="159">
        <v>0</v>
      </c>
      <c r="T14" s="25"/>
    </row>
    <row r="15" spans="1:20" ht="15.75" x14ac:dyDescent="0.25">
      <c r="A15" s="343"/>
      <c r="B15" s="343"/>
      <c r="C15" s="344"/>
      <c r="D15" s="157" t="s">
        <v>193</v>
      </c>
      <c r="E15" s="157" t="s">
        <v>180</v>
      </c>
      <c r="F15" s="158" t="s">
        <v>774</v>
      </c>
      <c r="G15" s="157" t="s">
        <v>145</v>
      </c>
      <c r="H15" s="159">
        <v>0</v>
      </c>
      <c r="I15" s="159">
        <v>0</v>
      </c>
      <c r="J15" s="159">
        <v>0</v>
      </c>
      <c r="K15" s="159">
        <v>0</v>
      </c>
      <c r="L15" s="159">
        <v>0</v>
      </c>
      <c r="M15" s="159">
        <v>0</v>
      </c>
      <c r="N15" s="159">
        <v>0</v>
      </c>
      <c r="O15" s="159">
        <v>0</v>
      </c>
      <c r="P15" s="159">
        <v>2.21</v>
      </c>
      <c r="Q15" s="161">
        <v>2.21</v>
      </c>
      <c r="R15" s="159">
        <v>0</v>
      </c>
      <c r="S15" s="159">
        <v>0</v>
      </c>
      <c r="T15" s="25"/>
    </row>
    <row r="16" spans="1:20" ht="31.5" x14ac:dyDescent="0.25">
      <c r="A16" s="343"/>
      <c r="B16" s="343"/>
      <c r="C16" s="150" t="s">
        <v>17</v>
      </c>
      <c r="D16" s="151"/>
      <c r="E16" s="151"/>
      <c r="F16" s="151"/>
      <c r="G16" s="151"/>
      <c r="H16" s="152">
        <f>H17+H18+H19+H20+H21+H22+H23</f>
        <v>672.6099999999999</v>
      </c>
      <c r="I16" s="152">
        <f t="shared" ref="I16:S16" si="5">I17+I18+I19+I20+I21+I22+I23</f>
        <v>671.41</v>
      </c>
      <c r="J16" s="152">
        <f t="shared" si="5"/>
        <v>0</v>
      </c>
      <c r="K16" s="152">
        <f t="shared" si="5"/>
        <v>0</v>
      </c>
      <c r="L16" s="152">
        <f t="shared" si="5"/>
        <v>0</v>
      </c>
      <c r="M16" s="152">
        <f t="shared" si="5"/>
        <v>0</v>
      </c>
      <c r="N16" s="152">
        <f t="shared" si="5"/>
        <v>586.65</v>
      </c>
      <c r="O16" s="152">
        <f t="shared" si="5"/>
        <v>0</v>
      </c>
      <c r="P16" s="152">
        <f t="shared" si="5"/>
        <v>584.44000000000005</v>
      </c>
      <c r="Q16" s="152">
        <f t="shared" si="5"/>
        <v>530.69000000000005</v>
      </c>
      <c r="R16" s="152">
        <f t="shared" si="5"/>
        <v>0</v>
      </c>
      <c r="S16" s="152">
        <f t="shared" si="5"/>
        <v>0</v>
      </c>
      <c r="T16" s="156"/>
    </row>
    <row r="17" spans="1:20" ht="15.75" customHeight="1" x14ac:dyDescent="0.25">
      <c r="A17" s="343"/>
      <c r="B17" s="343"/>
      <c r="C17" s="345" t="s">
        <v>277</v>
      </c>
      <c r="D17" s="157" t="s">
        <v>459</v>
      </c>
      <c r="E17" s="157" t="s">
        <v>180</v>
      </c>
      <c r="F17" s="158" t="s">
        <v>775</v>
      </c>
      <c r="G17" s="157" t="s">
        <v>145</v>
      </c>
      <c r="H17" s="159">
        <v>1.2</v>
      </c>
      <c r="I17" s="159">
        <v>0</v>
      </c>
      <c r="J17" s="159">
        <v>0</v>
      </c>
      <c r="K17" s="159">
        <v>0</v>
      </c>
      <c r="L17" s="159">
        <v>0</v>
      </c>
      <c r="M17" s="159">
        <v>0</v>
      </c>
      <c r="N17" s="159">
        <v>0</v>
      </c>
      <c r="O17" s="159">
        <v>0</v>
      </c>
      <c r="P17" s="159">
        <v>0</v>
      </c>
      <c r="Q17" s="160">
        <v>0</v>
      </c>
      <c r="R17" s="159">
        <v>0</v>
      </c>
      <c r="S17" s="159">
        <v>0</v>
      </c>
      <c r="T17" s="25"/>
    </row>
    <row r="18" spans="1:20" ht="15.75" x14ac:dyDescent="0.25">
      <c r="A18" s="343"/>
      <c r="B18" s="343"/>
      <c r="C18" s="346"/>
      <c r="D18" s="157" t="s">
        <v>459</v>
      </c>
      <c r="E18" s="157" t="s">
        <v>180</v>
      </c>
      <c r="F18" s="158" t="s">
        <v>491</v>
      </c>
      <c r="G18" s="157" t="s">
        <v>183</v>
      </c>
      <c r="H18" s="159">
        <v>14.97</v>
      </c>
      <c r="I18" s="159">
        <v>14.97</v>
      </c>
      <c r="J18" s="159">
        <v>0</v>
      </c>
      <c r="K18" s="159">
        <v>0</v>
      </c>
      <c r="L18" s="159">
        <v>0</v>
      </c>
      <c r="M18" s="159">
        <v>0</v>
      </c>
      <c r="N18" s="159">
        <v>0</v>
      </c>
      <c r="O18" s="159">
        <v>0</v>
      </c>
      <c r="P18" s="159">
        <v>0</v>
      </c>
      <c r="Q18" s="160">
        <v>0</v>
      </c>
      <c r="R18" s="159">
        <v>0</v>
      </c>
      <c r="S18" s="159">
        <v>0</v>
      </c>
      <c r="T18" s="25"/>
    </row>
    <row r="19" spans="1:20" ht="15.75" x14ac:dyDescent="0.25">
      <c r="A19" s="343"/>
      <c r="B19" s="343"/>
      <c r="C19" s="346"/>
      <c r="D19" s="157" t="s">
        <v>459</v>
      </c>
      <c r="E19" s="157" t="s">
        <v>180</v>
      </c>
      <c r="F19" s="158" t="s">
        <v>491</v>
      </c>
      <c r="G19" s="157" t="s">
        <v>145</v>
      </c>
      <c r="H19" s="159">
        <v>655.56</v>
      </c>
      <c r="I19" s="159">
        <v>655.56</v>
      </c>
      <c r="J19" s="159">
        <v>0</v>
      </c>
      <c r="K19" s="159">
        <v>0</v>
      </c>
      <c r="L19" s="159">
        <v>0</v>
      </c>
      <c r="M19" s="159">
        <v>0</v>
      </c>
      <c r="N19" s="159">
        <v>0</v>
      </c>
      <c r="O19" s="159">
        <v>0</v>
      </c>
      <c r="P19" s="159">
        <v>0</v>
      </c>
      <c r="Q19" s="160">
        <v>0</v>
      </c>
      <c r="R19" s="159">
        <v>0</v>
      </c>
      <c r="S19" s="159">
        <v>0</v>
      </c>
      <c r="T19" s="25"/>
    </row>
    <row r="20" spans="1:20" ht="15.75" x14ac:dyDescent="0.25">
      <c r="A20" s="343"/>
      <c r="B20" s="343"/>
      <c r="C20" s="346"/>
      <c r="D20" s="157" t="s">
        <v>459</v>
      </c>
      <c r="E20" s="157" t="s">
        <v>180</v>
      </c>
      <c r="F20" s="158" t="s">
        <v>489</v>
      </c>
      <c r="G20" s="157" t="s">
        <v>145</v>
      </c>
      <c r="H20" s="159">
        <v>0.88</v>
      </c>
      <c r="I20" s="159">
        <v>0.88</v>
      </c>
      <c r="J20" s="159">
        <v>0</v>
      </c>
      <c r="K20" s="159">
        <v>0</v>
      </c>
      <c r="L20" s="159">
        <v>0</v>
      </c>
      <c r="M20" s="159">
        <v>0</v>
      </c>
      <c r="N20" s="159">
        <v>0</v>
      </c>
      <c r="O20" s="159">
        <v>0</v>
      </c>
      <c r="P20" s="159">
        <v>0</v>
      </c>
      <c r="Q20" s="160">
        <v>0</v>
      </c>
      <c r="R20" s="159">
        <v>0</v>
      </c>
      <c r="S20" s="159">
        <v>0</v>
      </c>
      <c r="T20" s="25"/>
    </row>
    <row r="21" spans="1:20" ht="15.75" x14ac:dyDescent="0.25">
      <c r="A21" s="343"/>
      <c r="B21" s="343"/>
      <c r="C21" s="346"/>
      <c r="D21" s="157" t="s">
        <v>459</v>
      </c>
      <c r="E21" s="157" t="s">
        <v>180</v>
      </c>
      <c r="F21" s="158" t="s">
        <v>776</v>
      </c>
      <c r="G21" s="157" t="s">
        <v>145</v>
      </c>
      <c r="H21" s="159">
        <v>0</v>
      </c>
      <c r="I21" s="159">
        <v>0</v>
      </c>
      <c r="J21" s="159">
        <v>0</v>
      </c>
      <c r="K21" s="159">
        <v>0</v>
      </c>
      <c r="L21" s="159">
        <v>0</v>
      </c>
      <c r="M21" s="159">
        <v>0</v>
      </c>
      <c r="N21" s="159">
        <v>53.75</v>
      </c>
      <c r="O21" s="159">
        <v>0</v>
      </c>
      <c r="P21" s="159">
        <v>53.75</v>
      </c>
      <c r="Q21" s="162">
        <v>0</v>
      </c>
      <c r="R21" s="159">
        <v>0</v>
      </c>
      <c r="S21" s="159">
        <v>0</v>
      </c>
      <c r="T21" s="25"/>
    </row>
    <row r="22" spans="1:20" ht="15.75" x14ac:dyDescent="0.25">
      <c r="A22" s="343"/>
      <c r="B22" s="343"/>
      <c r="C22" s="346"/>
      <c r="D22" s="157" t="s">
        <v>459</v>
      </c>
      <c r="E22" s="157" t="s">
        <v>180</v>
      </c>
      <c r="F22" s="158" t="s">
        <v>777</v>
      </c>
      <c r="G22" s="157" t="s">
        <v>145</v>
      </c>
      <c r="H22" s="159">
        <v>0</v>
      </c>
      <c r="I22" s="159">
        <v>0</v>
      </c>
      <c r="J22" s="159">
        <v>0</v>
      </c>
      <c r="K22" s="159">
        <v>0</v>
      </c>
      <c r="L22" s="159">
        <v>0</v>
      </c>
      <c r="M22" s="159">
        <v>0</v>
      </c>
      <c r="N22" s="159">
        <v>532.30999999999995</v>
      </c>
      <c r="O22" s="159">
        <v>0</v>
      </c>
      <c r="P22" s="159">
        <v>530.1</v>
      </c>
      <c r="Q22" s="161">
        <v>530.1</v>
      </c>
      <c r="R22" s="159">
        <v>0</v>
      </c>
      <c r="S22" s="159">
        <v>0</v>
      </c>
      <c r="T22" s="25"/>
    </row>
    <row r="23" spans="1:20" ht="15.75" x14ac:dyDescent="0.25">
      <c r="A23" s="343"/>
      <c r="B23" s="343"/>
      <c r="C23" s="347"/>
      <c r="D23" s="157" t="s">
        <v>459</v>
      </c>
      <c r="E23" s="157" t="s">
        <v>180</v>
      </c>
      <c r="F23" s="158" t="s">
        <v>778</v>
      </c>
      <c r="G23" s="157" t="s">
        <v>145</v>
      </c>
      <c r="H23" s="159">
        <v>0</v>
      </c>
      <c r="I23" s="159">
        <v>0</v>
      </c>
      <c r="J23" s="159">
        <v>0</v>
      </c>
      <c r="K23" s="159">
        <v>0</v>
      </c>
      <c r="L23" s="159">
        <v>0</v>
      </c>
      <c r="M23" s="159">
        <v>0</v>
      </c>
      <c r="N23" s="159">
        <v>0.59</v>
      </c>
      <c r="O23" s="159">
        <v>0</v>
      </c>
      <c r="P23" s="159">
        <v>0.59</v>
      </c>
      <c r="Q23" s="161">
        <v>0.59</v>
      </c>
      <c r="R23" s="159">
        <v>0</v>
      </c>
      <c r="S23" s="159">
        <v>0</v>
      </c>
      <c r="T23" s="25"/>
    </row>
    <row r="24" spans="1:20" ht="31.5" x14ac:dyDescent="0.25">
      <c r="A24" s="343"/>
      <c r="B24" s="343"/>
      <c r="C24" s="150" t="s">
        <v>17</v>
      </c>
      <c r="D24" s="151" t="s">
        <v>156</v>
      </c>
      <c r="E24" s="151" t="s">
        <v>109</v>
      </c>
      <c r="F24" s="151" t="s">
        <v>109</v>
      </c>
      <c r="G24" s="151"/>
      <c r="H24" s="152">
        <f>H25</f>
        <v>136.04</v>
      </c>
      <c r="I24" s="152">
        <f t="shared" ref="I24:S24" si="6">I25</f>
        <v>136.04</v>
      </c>
      <c r="J24" s="152">
        <f t="shared" si="6"/>
        <v>0</v>
      </c>
      <c r="K24" s="152">
        <f t="shared" si="6"/>
        <v>0</v>
      </c>
      <c r="L24" s="152">
        <f t="shared" si="6"/>
        <v>0</v>
      </c>
      <c r="M24" s="152">
        <f t="shared" si="6"/>
        <v>0</v>
      </c>
      <c r="N24" s="152">
        <f t="shared" si="6"/>
        <v>0</v>
      </c>
      <c r="O24" s="152">
        <f t="shared" si="6"/>
        <v>0</v>
      </c>
      <c r="P24" s="152">
        <f t="shared" si="6"/>
        <v>0</v>
      </c>
      <c r="Q24" s="152">
        <f t="shared" si="6"/>
        <v>0</v>
      </c>
      <c r="R24" s="152">
        <f t="shared" si="6"/>
        <v>0</v>
      </c>
      <c r="S24" s="152">
        <f t="shared" si="6"/>
        <v>0</v>
      </c>
      <c r="T24" s="156"/>
    </row>
    <row r="25" spans="1:20" ht="49.5" customHeight="1" x14ac:dyDescent="0.25">
      <c r="A25" s="344"/>
      <c r="B25" s="344"/>
      <c r="C25" s="382" t="s">
        <v>773</v>
      </c>
      <c r="D25" s="157" t="s">
        <v>156</v>
      </c>
      <c r="E25" s="157" t="s">
        <v>395</v>
      </c>
      <c r="F25" s="157" t="s">
        <v>491</v>
      </c>
      <c r="G25" s="157" t="s">
        <v>145</v>
      </c>
      <c r="H25" s="159">
        <v>136.04</v>
      </c>
      <c r="I25" s="159">
        <v>136.04</v>
      </c>
      <c r="J25" s="159">
        <v>0</v>
      </c>
      <c r="K25" s="159">
        <v>0</v>
      </c>
      <c r="L25" s="159">
        <v>0</v>
      </c>
      <c r="M25" s="159">
        <v>0</v>
      </c>
      <c r="N25" s="159">
        <v>0</v>
      </c>
      <c r="O25" s="159">
        <v>0</v>
      </c>
      <c r="P25" s="159">
        <v>0</v>
      </c>
      <c r="Q25" s="160">
        <v>0</v>
      </c>
      <c r="R25" s="159">
        <v>0</v>
      </c>
      <c r="S25" s="159">
        <v>0</v>
      </c>
      <c r="T25" s="163"/>
    </row>
    <row r="26" spans="1:20" ht="31.5" customHeight="1" x14ac:dyDescent="0.25">
      <c r="A26" s="339" t="s">
        <v>115</v>
      </c>
      <c r="B26" s="348"/>
      <c r="C26" s="164" t="s">
        <v>106</v>
      </c>
      <c r="D26" s="157" t="s">
        <v>459</v>
      </c>
      <c r="E26" s="157" t="s">
        <v>109</v>
      </c>
      <c r="F26" s="157" t="s">
        <v>109</v>
      </c>
      <c r="G26" s="157" t="s">
        <v>109</v>
      </c>
      <c r="H26" s="165">
        <f>H27</f>
        <v>151.55000000000001</v>
      </c>
      <c r="I26" s="165">
        <f t="shared" ref="I26:S26" si="7">I27</f>
        <v>127.55</v>
      </c>
      <c r="J26" s="165">
        <f t="shared" si="7"/>
        <v>0</v>
      </c>
      <c r="K26" s="165">
        <f t="shared" si="7"/>
        <v>0</v>
      </c>
      <c r="L26" s="165">
        <f t="shared" si="7"/>
        <v>0</v>
      </c>
      <c r="M26" s="165">
        <f t="shared" si="7"/>
        <v>0</v>
      </c>
      <c r="N26" s="165">
        <f t="shared" si="7"/>
        <v>0</v>
      </c>
      <c r="O26" s="165">
        <f t="shared" si="7"/>
        <v>0</v>
      </c>
      <c r="P26" s="166">
        <f t="shared" si="7"/>
        <v>99</v>
      </c>
      <c r="Q26" s="166">
        <f t="shared" si="7"/>
        <v>75</v>
      </c>
      <c r="R26" s="165">
        <f t="shared" si="7"/>
        <v>0</v>
      </c>
      <c r="S26" s="165">
        <f t="shared" si="7"/>
        <v>0</v>
      </c>
      <c r="T26" s="167"/>
    </row>
    <row r="27" spans="1:20" ht="31.5" x14ac:dyDescent="0.25">
      <c r="A27" s="341"/>
      <c r="B27" s="370"/>
      <c r="C27" s="164" t="s">
        <v>17</v>
      </c>
      <c r="D27" s="157" t="s">
        <v>459</v>
      </c>
      <c r="E27" s="157" t="s">
        <v>180</v>
      </c>
      <c r="F27" s="157" t="s">
        <v>401</v>
      </c>
      <c r="G27" s="157" t="s">
        <v>145</v>
      </c>
      <c r="H27" s="165">
        <v>151.55000000000001</v>
      </c>
      <c r="I27" s="165">
        <v>127.55</v>
      </c>
      <c r="J27" s="165">
        <v>0</v>
      </c>
      <c r="K27" s="165">
        <v>0</v>
      </c>
      <c r="L27" s="165">
        <v>0</v>
      </c>
      <c r="M27" s="165">
        <v>0</v>
      </c>
      <c r="N27" s="165">
        <v>0</v>
      </c>
      <c r="O27" s="165">
        <v>0</v>
      </c>
      <c r="P27" s="166">
        <v>99</v>
      </c>
      <c r="Q27" s="168">
        <v>75</v>
      </c>
      <c r="R27" s="159">
        <v>0</v>
      </c>
      <c r="S27" s="159">
        <v>0</v>
      </c>
      <c r="T27" s="167"/>
    </row>
    <row r="35" spans="4:4" x14ac:dyDescent="0.2">
      <c r="D35" s="47"/>
    </row>
  </sheetData>
  <mergeCells count="26">
    <mergeCell ref="A1:T1"/>
    <mergeCell ref="T2:T5"/>
    <mergeCell ref="F3:F5"/>
    <mergeCell ref="G3:G5"/>
    <mergeCell ref="H3:I4"/>
    <mergeCell ref="J3:Q3"/>
    <mergeCell ref="R3:S4"/>
    <mergeCell ref="P4:Q4"/>
    <mergeCell ref="J4:K4"/>
    <mergeCell ref="D2:G2"/>
    <mergeCell ref="H2:S2"/>
    <mergeCell ref="L4:M4"/>
    <mergeCell ref="B6:B9"/>
    <mergeCell ref="A26:A27"/>
    <mergeCell ref="B26:B27"/>
    <mergeCell ref="N4:O4"/>
    <mergeCell ref="D3:D5"/>
    <mergeCell ref="A2:A5"/>
    <mergeCell ref="A10:A25"/>
    <mergeCell ref="B10:B25"/>
    <mergeCell ref="C12:C15"/>
    <mergeCell ref="C17:C23"/>
    <mergeCell ref="E3:E5"/>
    <mergeCell ref="B2:B5"/>
    <mergeCell ref="C2:C5"/>
    <mergeCell ref="A6:A9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colBreaks count="1" manualBreakCount="1">
    <brk id="18" max="26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40"/>
  <sheetViews>
    <sheetView tabSelected="1" view="pageBreakPreview" topLeftCell="G13" zoomScaleSheetLayoutView="100" workbookViewId="0">
      <selection activeCell="Q31" sqref="Q31"/>
    </sheetView>
  </sheetViews>
  <sheetFormatPr defaultColWidth="9.140625" defaultRowHeight="15.75" x14ac:dyDescent="0.2"/>
  <cols>
    <col min="1" max="1" width="21.140625" style="170" customWidth="1"/>
    <col min="2" max="2" width="25" style="170" customWidth="1"/>
    <col min="3" max="3" width="23.5703125" style="169" customWidth="1"/>
    <col min="4" max="5" width="9.28515625" style="169" bestFit="1" customWidth="1"/>
    <col min="6" max="6" width="12.42578125" style="169" bestFit="1" customWidth="1"/>
    <col min="7" max="7" width="9.7109375" style="169" bestFit="1" customWidth="1"/>
    <col min="8" max="8" width="11.28515625" style="169" bestFit="1" customWidth="1"/>
    <col min="9" max="9" width="14.140625" style="169" customWidth="1"/>
    <col min="10" max="10" width="9.42578125" style="169" bestFit="1" customWidth="1"/>
    <col min="11" max="11" width="11" style="169" customWidth="1"/>
    <col min="12" max="12" width="9.5703125" style="169" bestFit="1" customWidth="1"/>
    <col min="13" max="13" width="9.5703125" style="169" customWidth="1"/>
    <col min="14" max="14" width="9.7109375" style="169" bestFit="1" customWidth="1"/>
    <col min="15" max="15" width="9.42578125" style="169" bestFit="1" customWidth="1"/>
    <col min="16" max="16" width="11.7109375" style="169" customWidth="1"/>
    <col min="17" max="17" width="9.5703125" style="169" bestFit="1" customWidth="1"/>
    <col min="18" max="18" width="11.85546875" style="169" customWidth="1"/>
    <col min="19" max="19" width="9.28515625" style="169" bestFit="1" customWidth="1"/>
    <col min="20" max="28" width="9.140625" style="169"/>
    <col min="29" max="16384" width="9.140625" style="170"/>
  </cols>
  <sheetData>
    <row r="1" spans="1:20" ht="42" customHeight="1" x14ac:dyDescent="0.2">
      <c r="A1" s="352" t="s">
        <v>877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</row>
    <row r="2" spans="1:20" s="171" customFormat="1" x14ac:dyDescent="0.25">
      <c r="A2" s="350" t="s">
        <v>102</v>
      </c>
      <c r="B2" s="350" t="s">
        <v>0</v>
      </c>
      <c r="C2" s="350" t="s">
        <v>103</v>
      </c>
      <c r="D2" s="350" t="s">
        <v>1</v>
      </c>
      <c r="E2" s="350"/>
      <c r="F2" s="350"/>
      <c r="G2" s="350"/>
      <c r="H2" s="353" t="s">
        <v>2</v>
      </c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133"/>
      <c r="T2" s="350" t="s">
        <v>3</v>
      </c>
    </row>
    <row r="3" spans="1:20" s="171" customFormat="1" x14ac:dyDescent="0.25">
      <c r="A3" s="350"/>
      <c r="B3" s="350"/>
      <c r="C3" s="350"/>
      <c r="D3" s="350" t="s">
        <v>4</v>
      </c>
      <c r="E3" s="350" t="s">
        <v>5</v>
      </c>
      <c r="F3" s="350" t="s">
        <v>6</v>
      </c>
      <c r="G3" s="350" t="s">
        <v>7</v>
      </c>
      <c r="H3" s="350" t="s">
        <v>527</v>
      </c>
      <c r="I3" s="350"/>
      <c r="J3" s="350" t="s">
        <v>512</v>
      </c>
      <c r="K3" s="350"/>
      <c r="L3" s="350"/>
      <c r="M3" s="350"/>
      <c r="N3" s="350"/>
      <c r="O3" s="350"/>
      <c r="P3" s="350"/>
      <c r="Q3" s="350"/>
      <c r="R3" s="351" t="s">
        <v>8</v>
      </c>
      <c r="S3" s="351" t="s">
        <v>8</v>
      </c>
      <c r="T3" s="350"/>
    </row>
    <row r="4" spans="1:20" s="171" customFormat="1" x14ac:dyDescent="0.25">
      <c r="A4" s="350"/>
      <c r="B4" s="350"/>
      <c r="C4" s="350"/>
      <c r="D4" s="350"/>
      <c r="E4" s="350"/>
      <c r="F4" s="350"/>
      <c r="G4" s="350"/>
      <c r="H4" s="350"/>
      <c r="I4" s="350"/>
      <c r="J4" s="350" t="s">
        <v>9</v>
      </c>
      <c r="K4" s="350"/>
      <c r="L4" s="350" t="s">
        <v>10</v>
      </c>
      <c r="M4" s="350"/>
      <c r="N4" s="350" t="s">
        <v>11</v>
      </c>
      <c r="O4" s="350"/>
      <c r="P4" s="350" t="s">
        <v>12</v>
      </c>
      <c r="Q4" s="350"/>
      <c r="R4" s="351"/>
      <c r="S4" s="351"/>
      <c r="T4" s="350"/>
    </row>
    <row r="5" spans="1:20" s="171" customFormat="1" x14ac:dyDescent="0.25">
      <c r="A5" s="350"/>
      <c r="B5" s="350"/>
      <c r="C5" s="350"/>
      <c r="D5" s="350"/>
      <c r="E5" s="350"/>
      <c r="F5" s="350"/>
      <c r="G5" s="350"/>
      <c r="H5" s="46" t="s">
        <v>13</v>
      </c>
      <c r="I5" s="46" t="s">
        <v>14</v>
      </c>
      <c r="J5" s="46" t="s">
        <v>13</v>
      </c>
      <c r="K5" s="46" t="s">
        <v>14</v>
      </c>
      <c r="L5" s="46" t="s">
        <v>13</v>
      </c>
      <c r="M5" s="46" t="s">
        <v>14</v>
      </c>
      <c r="N5" s="46" t="s">
        <v>13</v>
      </c>
      <c r="O5" s="46" t="s">
        <v>14</v>
      </c>
      <c r="P5" s="46" t="s">
        <v>13</v>
      </c>
      <c r="Q5" s="46" t="s">
        <v>14</v>
      </c>
      <c r="R5" s="11">
        <v>2017</v>
      </c>
      <c r="S5" s="11">
        <v>2018</v>
      </c>
      <c r="T5" s="350"/>
    </row>
    <row r="6" spans="1:20" s="171" customFormat="1" ht="31.5" x14ac:dyDescent="0.2">
      <c r="A6" s="349" t="s">
        <v>105</v>
      </c>
      <c r="B6" s="349" t="s">
        <v>757</v>
      </c>
      <c r="C6" s="130" t="s">
        <v>137</v>
      </c>
      <c r="D6" s="48"/>
      <c r="E6" s="48"/>
      <c r="F6" s="48"/>
      <c r="G6" s="48"/>
      <c r="H6" s="134">
        <f>H7+H8</f>
        <v>226641.14</v>
      </c>
      <c r="I6" s="134">
        <v>226641.14</v>
      </c>
      <c r="J6" s="134">
        <v>260</v>
      </c>
      <c r="K6" s="134">
        <f t="shared" ref="K6:S6" si="0">K7+K8</f>
        <v>253.04</v>
      </c>
      <c r="L6" s="134">
        <v>659.6</v>
      </c>
      <c r="M6" s="134">
        <v>652.64</v>
      </c>
      <c r="N6" s="134">
        <v>3403.02</v>
      </c>
      <c r="O6" s="134">
        <v>652.64</v>
      </c>
      <c r="P6" s="134">
        <v>4659.6000000000004</v>
      </c>
      <c r="Q6" s="134">
        <v>652.64</v>
      </c>
      <c r="R6" s="134">
        <f t="shared" si="0"/>
        <v>0</v>
      </c>
      <c r="S6" s="134">
        <f t="shared" si="0"/>
        <v>0</v>
      </c>
      <c r="T6" s="48"/>
    </row>
    <row r="7" spans="1:20" s="171" customFormat="1" x14ac:dyDescent="0.2">
      <c r="A7" s="349"/>
      <c r="B7" s="349"/>
      <c r="C7" s="130" t="s">
        <v>758</v>
      </c>
      <c r="D7" s="6" t="s">
        <v>220</v>
      </c>
      <c r="E7" s="6"/>
      <c r="F7" s="48"/>
      <c r="G7" s="48"/>
      <c r="H7" s="134">
        <f>H9+H12+H22+H32</f>
        <v>226641.14</v>
      </c>
      <c r="I7" s="134">
        <v>226641.14</v>
      </c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48"/>
    </row>
    <row r="8" spans="1:20" s="171" customFormat="1" ht="31.5" x14ac:dyDescent="0.2">
      <c r="A8" s="349"/>
      <c r="B8" s="349"/>
      <c r="C8" s="130" t="s">
        <v>277</v>
      </c>
      <c r="D8" s="6" t="s">
        <v>459</v>
      </c>
      <c r="E8" s="6"/>
      <c r="F8" s="48"/>
      <c r="G8" s="48"/>
      <c r="H8" s="134"/>
      <c r="I8" s="134"/>
      <c r="J8" s="134">
        <v>260</v>
      </c>
      <c r="K8" s="134">
        <v>253.04</v>
      </c>
      <c r="L8" s="134">
        <v>659.6</v>
      </c>
      <c r="M8" s="134">
        <v>652.64</v>
      </c>
      <c r="N8" s="134">
        <v>3403.02</v>
      </c>
      <c r="O8" s="134">
        <v>652.64</v>
      </c>
      <c r="P8" s="134">
        <v>4659.6000000000004</v>
      </c>
      <c r="Q8" s="134">
        <v>652.64</v>
      </c>
      <c r="R8" s="134">
        <f>R15+R16+R27+R28+R29+R30+R31</f>
        <v>0</v>
      </c>
      <c r="S8" s="134">
        <f>S15+S16+S27+S28+S29+S30+S31</f>
        <v>0</v>
      </c>
      <c r="T8" s="48"/>
    </row>
    <row r="9" spans="1:20" s="171" customFormat="1" ht="31.5" x14ac:dyDescent="0.2">
      <c r="A9" s="349" t="s">
        <v>112</v>
      </c>
      <c r="B9" s="349" t="s">
        <v>759</v>
      </c>
      <c r="C9" s="130" t="s">
        <v>137</v>
      </c>
      <c r="D9" s="6" t="s">
        <v>220</v>
      </c>
      <c r="E9" s="6" t="s">
        <v>222</v>
      </c>
      <c r="F9" s="6"/>
      <c r="G9" s="55" t="s">
        <v>760</v>
      </c>
      <c r="H9" s="85">
        <f>H10+H11</f>
        <v>189053.29</v>
      </c>
      <c r="I9" s="85">
        <f>I10+I11</f>
        <v>189053.29</v>
      </c>
      <c r="J9" s="85"/>
      <c r="K9" s="85"/>
      <c r="L9" s="85"/>
      <c r="M9" s="85"/>
      <c r="N9" s="85"/>
      <c r="O9" s="85"/>
      <c r="P9" s="85"/>
      <c r="Q9" s="85"/>
      <c r="R9" s="85"/>
      <c r="S9" s="85"/>
      <c r="T9" s="5"/>
    </row>
    <row r="10" spans="1:20" s="171" customFormat="1" x14ac:dyDescent="0.2">
      <c r="A10" s="349"/>
      <c r="B10" s="349"/>
      <c r="C10" s="130" t="s">
        <v>758</v>
      </c>
      <c r="D10" s="6" t="s">
        <v>220</v>
      </c>
      <c r="E10" s="6" t="s">
        <v>222</v>
      </c>
      <c r="F10" s="6" t="s">
        <v>761</v>
      </c>
      <c r="G10" s="55" t="s">
        <v>760</v>
      </c>
      <c r="H10" s="85">
        <v>72789.240000000005</v>
      </c>
      <c r="I10" s="85">
        <f>H10</f>
        <v>72789.240000000005</v>
      </c>
      <c r="J10" s="134"/>
      <c r="K10" s="134"/>
      <c r="L10" s="134"/>
      <c r="M10" s="134"/>
      <c r="N10" s="134"/>
      <c r="O10" s="134"/>
      <c r="P10" s="85"/>
      <c r="Q10" s="85"/>
      <c r="R10" s="134"/>
      <c r="S10" s="134"/>
      <c r="T10" s="5"/>
    </row>
    <row r="11" spans="1:20" s="171" customFormat="1" x14ac:dyDescent="0.2">
      <c r="A11" s="349"/>
      <c r="B11" s="349"/>
      <c r="C11" s="130" t="s">
        <v>758</v>
      </c>
      <c r="D11" s="6" t="s">
        <v>220</v>
      </c>
      <c r="E11" s="6" t="s">
        <v>222</v>
      </c>
      <c r="F11" s="6" t="s">
        <v>762</v>
      </c>
      <c r="G11" s="55" t="s">
        <v>760</v>
      </c>
      <c r="H11" s="85">
        <v>116264.05</v>
      </c>
      <c r="I11" s="85">
        <f>H11</f>
        <v>116264.05</v>
      </c>
      <c r="J11" s="134"/>
      <c r="K11" s="134"/>
      <c r="L11" s="134"/>
      <c r="M11" s="134"/>
      <c r="N11" s="134"/>
      <c r="O11" s="134"/>
      <c r="P11" s="85"/>
      <c r="Q11" s="85"/>
      <c r="R11" s="134"/>
      <c r="S11" s="134"/>
      <c r="T11" s="5"/>
    </row>
    <row r="12" spans="1:20" s="171" customFormat="1" ht="31.5" x14ac:dyDescent="0.2">
      <c r="A12" s="349" t="s">
        <v>763</v>
      </c>
      <c r="B12" s="349" t="s">
        <v>764</v>
      </c>
      <c r="C12" s="130" t="s">
        <v>137</v>
      </c>
      <c r="D12" s="6"/>
      <c r="E12" s="6"/>
      <c r="F12" s="4"/>
      <c r="G12" s="6"/>
      <c r="H12" s="85">
        <f>H13+H14+H15+H16</f>
        <v>33582.239999999998</v>
      </c>
      <c r="I12" s="85">
        <v>33582.239999999998</v>
      </c>
      <c r="J12" s="85">
        <v>0</v>
      </c>
      <c r="K12" s="85">
        <v>0</v>
      </c>
      <c r="L12" s="85">
        <v>399.6</v>
      </c>
      <c r="M12" s="85">
        <v>399.6</v>
      </c>
      <c r="N12" s="85">
        <v>3143.02</v>
      </c>
      <c r="O12" s="85">
        <v>399.6</v>
      </c>
      <c r="P12" s="85">
        <v>4399.6000000000004</v>
      </c>
      <c r="Q12" s="85">
        <v>399.6</v>
      </c>
      <c r="R12" s="85">
        <f t="shared" ref="R12:S12" si="1">R13+R14+R15+R16</f>
        <v>0</v>
      </c>
      <c r="S12" s="85">
        <f t="shared" si="1"/>
        <v>0</v>
      </c>
      <c r="T12" s="48"/>
    </row>
    <row r="13" spans="1:20" s="171" customFormat="1" x14ac:dyDescent="0.2">
      <c r="A13" s="349"/>
      <c r="B13" s="349"/>
      <c r="C13" s="130" t="s">
        <v>758</v>
      </c>
      <c r="D13" s="6" t="s">
        <v>220</v>
      </c>
      <c r="E13" s="6" t="s">
        <v>252</v>
      </c>
      <c r="F13" s="4" t="s">
        <v>765</v>
      </c>
      <c r="G13" s="6" t="s">
        <v>197</v>
      </c>
      <c r="H13" s="85">
        <f>H18</f>
        <v>29665.07</v>
      </c>
      <c r="I13" s="85">
        <f>H13</f>
        <v>29665.07</v>
      </c>
      <c r="J13" s="134"/>
      <c r="K13" s="134"/>
      <c r="L13" s="134"/>
      <c r="M13" s="134"/>
      <c r="N13" s="134"/>
      <c r="O13" s="134"/>
      <c r="P13" s="85"/>
      <c r="Q13" s="59"/>
      <c r="R13" s="134"/>
      <c r="S13" s="134"/>
      <c r="T13" s="48"/>
    </row>
    <row r="14" spans="1:20" s="171" customFormat="1" x14ac:dyDescent="0.2">
      <c r="A14" s="349"/>
      <c r="B14" s="349"/>
      <c r="C14" s="130" t="s">
        <v>758</v>
      </c>
      <c r="D14" s="6" t="s">
        <v>220</v>
      </c>
      <c r="E14" s="6" t="s">
        <v>252</v>
      </c>
      <c r="F14" s="4" t="s">
        <v>765</v>
      </c>
      <c r="G14" s="6" t="s">
        <v>197</v>
      </c>
      <c r="H14" s="85">
        <f>H19</f>
        <v>3917.17</v>
      </c>
      <c r="I14" s="85">
        <f>H14</f>
        <v>3917.17</v>
      </c>
      <c r="J14" s="134"/>
      <c r="K14" s="134"/>
      <c r="L14" s="134"/>
      <c r="M14" s="134"/>
      <c r="N14" s="134"/>
      <c r="O14" s="134"/>
      <c r="P14" s="85"/>
      <c r="Q14" s="59"/>
      <c r="R14" s="134"/>
      <c r="S14" s="134"/>
      <c r="T14" s="48"/>
    </row>
    <row r="15" spans="1:20" s="171" customFormat="1" ht="31.5" x14ac:dyDescent="0.2">
      <c r="A15" s="349"/>
      <c r="B15" s="349"/>
      <c r="C15" s="130" t="s">
        <v>277</v>
      </c>
      <c r="D15" s="6" t="s">
        <v>459</v>
      </c>
      <c r="E15" s="6" t="s">
        <v>252</v>
      </c>
      <c r="F15" s="4" t="s">
        <v>766</v>
      </c>
      <c r="G15" s="6" t="s">
        <v>760</v>
      </c>
      <c r="H15" s="85">
        <v>0</v>
      </c>
      <c r="I15" s="85">
        <f>I20</f>
        <v>0</v>
      </c>
      <c r="J15" s="85">
        <v>0</v>
      </c>
      <c r="K15" s="85">
        <f>K20</f>
        <v>0</v>
      </c>
      <c r="L15" s="85">
        <v>0</v>
      </c>
      <c r="M15" s="85">
        <v>0</v>
      </c>
      <c r="N15" s="85">
        <v>2743.42</v>
      </c>
      <c r="O15" s="85">
        <f>O20</f>
        <v>0</v>
      </c>
      <c r="P15" s="85">
        <v>4000</v>
      </c>
      <c r="Q15" s="85">
        <f>Q20</f>
        <v>0</v>
      </c>
      <c r="R15" s="85">
        <f>R20</f>
        <v>0</v>
      </c>
      <c r="S15" s="85">
        <f>S20</f>
        <v>0</v>
      </c>
      <c r="T15" s="48"/>
    </row>
    <row r="16" spans="1:20" s="171" customFormat="1" ht="31.5" x14ac:dyDescent="0.2">
      <c r="A16" s="349"/>
      <c r="B16" s="349"/>
      <c r="C16" s="130" t="s">
        <v>277</v>
      </c>
      <c r="D16" s="6" t="s">
        <v>459</v>
      </c>
      <c r="E16" s="6" t="s">
        <v>252</v>
      </c>
      <c r="F16" s="4" t="s">
        <v>767</v>
      </c>
      <c r="G16" s="6" t="s">
        <v>145</v>
      </c>
      <c r="H16" s="85">
        <v>0</v>
      </c>
      <c r="I16" s="85">
        <v>0</v>
      </c>
      <c r="J16" s="85">
        <v>0</v>
      </c>
      <c r="K16" s="85">
        <v>0</v>
      </c>
      <c r="L16" s="85">
        <v>399.6</v>
      </c>
      <c r="M16" s="85">
        <v>399.6</v>
      </c>
      <c r="N16" s="85">
        <v>399.6</v>
      </c>
      <c r="O16" s="85">
        <v>399.6</v>
      </c>
      <c r="P16" s="85">
        <v>399.6</v>
      </c>
      <c r="Q16" s="85">
        <v>399.6</v>
      </c>
      <c r="R16" s="85">
        <v>0</v>
      </c>
      <c r="S16" s="85">
        <v>0</v>
      </c>
      <c r="T16" s="48"/>
    </row>
    <row r="17" spans="1:20" s="171" customFormat="1" ht="31.5" x14ac:dyDescent="0.2">
      <c r="A17" s="349" t="s">
        <v>660</v>
      </c>
      <c r="B17" s="349" t="s">
        <v>768</v>
      </c>
      <c r="C17" s="130" t="s">
        <v>137</v>
      </c>
      <c r="D17" s="6"/>
      <c r="E17" s="6"/>
      <c r="F17" s="4"/>
      <c r="G17" s="6"/>
      <c r="H17" s="85">
        <f>H18+H19+H20+H21</f>
        <v>33582.239999999998</v>
      </c>
      <c r="I17" s="85">
        <f t="shared" ref="I17:S17" si="2">I18+I19+I20+I21</f>
        <v>33582.239999999998</v>
      </c>
      <c r="J17" s="85">
        <v>0</v>
      </c>
      <c r="K17" s="85">
        <f t="shared" si="2"/>
        <v>0</v>
      </c>
      <c r="L17" s="85">
        <v>399.6</v>
      </c>
      <c r="M17" s="85">
        <v>399.6</v>
      </c>
      <c r="N17" s="85">
        <v>3143.02</v>
      </c>
      <c r="O17" s="85">
        <v>399.6</v>
      </c>
      <c r="P17" s="85">
        <v>4399.6000000000004</v>
      </c>
      <c r="Q17" s="85">
        <v>399.6</v>
      </c>
      <c r="R17" s="85">
        <f t="shared" si="2"/>
        <v>0</v>
      </c>
      <c r="S17" s="85">
        <f t="shared" si="2"/>
        <v>0</v>
      </c>
      <c r="T17" s="48"/>
    </row>
    <row r="18" spans="1:20" s="171" customFormat="1" x14ac:dyDescent="0.2">
      <c r="A18" s="349"/>
      <c r="B18" s="349"/>
      <c r="C18" s="130" t="s">
        <v>758</v>
      </c>
      <c r="D18" s="6" t="s">
        <v>220</v>
      </c>
      <c r="E18" s="6" t="s">
        <v>252</v>
      </c>
      <c r="F18" s="4" t="s">
        <v>765</v>
      </c>
      <c r="G18" s="6" t="s">
        <v>197</v>
      </c>
      <c r="H18" s="85">
        <v>29665.07</v>
      </c>
      <c r="I18" s="85">
        <f>H18</f>
        <v>29665.07</v>
      </c>
      <c r="J18" s="134"/>
      <c r="K18" s="134"/>
      <c r="L18" s="134"/>
      <c r="M18" s="134"/>
      <c r="N18" s="134"/>
      <c r="O18" s="134"/>
      <c r="P18" s="85"/>
      <c r="Q18" s="85"/>
      <c r="R18" s="134"/>
      <c r="S18" s="134"/>
      <c r="T18" s="48"/>
    </row>
    <row r="19" spans="1:20" s="171" customFormat="1" x14ac:dyDescent="0.2">
      <c r="A19" s="349"/>
      <c r="B19" s="349"/>
      <c r="C19" s="130" t="s">
        <v>758</v>
      </c>
      <c r="D19" s="6" t="s">
        <v>220</v>
      </c>
      <c r="E19" s="6" t="s">
        <v>252</v>
      </c>
      <c r="F19" s="4" t="s">
        <v>765</v>
      </c>
      <c r="G19" s="6" t="s">
        <v>197</v>
      </c>
      <c r="H19" s="85">
        <v>3917.17</v>
      </c>
      <c r="I19" s="85">
        <f>H19</f>
        <v>3917.17</v>
      </c>
      <c r="J19" s="134"/>
      <c r="K19" s="134"/>
      <c r="L19" s="134"/>
      <c r="M19" s="134"/>
      <c r="N19" s="134"/>
      <c r="O19" s="134"/>
      <c r="P19" s="85"/>
      <c r="Q19" s="85"/>
      <c r="R19" s="134"/>
      <c r="S19" s="134"/>
      <c r="T19" s="48"/>
    </row>
    <row r="20" spans="1:20" s="171" customFormat="1" ht="31.5" x14ac:dyDescent="0.2">
      <c r="A20" s="349"/>
      <c r="B20" s="349"/>
      <c r="C20" s="130" t="s">
        <v>277</v>
      </c>
      <c r="D20" s="6" t="s">
        <v>459</v>
      </c>
      <c r="E20" s="6" t="s">
        <v>252</v>
      </c>
      <c r="F20" s="4" t="s">
        <v>766</v>
      </c>
      <c r="G20" s="6" t="s">
        <v>760</v>
      </c>
      <c r="H20" s="85">
        <v>0</v>
      </c>
      <c r="I20" s="85">
        <v>0</v>
      </c>
      <c r="J20" s="134">
        <v>0</v>
      </c>
      <c r="K20" s="134">
        <v>0</v>
      </c>
      <c r="L20" s="134">
        <v>0</v>
      </c>
      <c r="M20" s="134">
        <v>0</v>
      </c>
      <c r="N20" s="134">
        <v>2743.42</v>
      </c>
      <c r="O20" s="134">
        <v>0</v>
      </c>
      <c r="P20" s="134">
        <v>4000</v>
      </c>
      <c r="Q20" s="85">
        <v>0</v>
      </c>
      <c r="R20" s="134">
        <v>0</v>
      </c>
      <c r="S20" s="134">
        <v>0</v>
      </c>
      <c r="T20" s="48"/>
    </row>
    <row r="21" spans="1:20" s="171" customFormat="1" ht="31.5" x14ac:dyDescent="0.2">
      <c r="A21" s="349"/>
      <c r="B21" s="349"/>
      <c r="C21" s="130" t="s">
        <v>277</v>
      </c>
      <c r="D21" s="6" t="s">
        <v>459</v>
      </c>
      <c r="E21" s="6" t="s">
        <v>252</v>
      </c>
      <c r="F21" s="4" t="s">
        <v>767</v>
      </c>
      <c r="G21" s="6" t="s">
        <v>197</v>
      </c>
      <c r="H21" s="85">
        <v>0</v>
      </c>
      <c r="I21" s="85">
        <v>0</v>
      </c>
      <c r="J21" s="134">
        <v>0</v>
      </c>
      <c r="K21" s="134">
        <v>0</v>
      </c>
      <c r="L21" s="134">
        <v>399.6</v>
      </c>
      <c r="M21" s="134">
        <v>399.6</v>
      </c>
      <c r="N21" s="134">
        <v>399.6</v>
      </c>
      <c r="O21" s="134">
        <v>399.6</v>
      </c>
      <c r="P21" s="134">
        <v>399.6</v>
      </c>
      <c r="Q21" s="85">
        <v>399.6</v>
      </c>
      <c r="R21" s="134">
        <v>0</v>
      </c>
      <c r="S21" s="134">
        <v>0</v>
      </c>
      <c r="T21" s="48"/>
    </row>
    <row r="22" spans="1:20" s="171" customFormat="1" ht="31.5" x14ac:dyDescent="0.2">
      <c r="A22" s="349" t="s">
        <v>287</v>
      </c>
      <c r="B22" s="349" t="s">
        <v>770</v>
      </c>
      <c r="C22" s="130" t="s">
        <v>137</v>
      </c>
      <c r="D22" s="6"/>
      <c r="E22" s="6"/>
      <c r="F22" s="4"/>
      <c r="G22" s="6"/>
      <c r="H22" s="134">
        <v>3828.97</v>
      </c>
      <c r="I22" s="134">
        <v>3828.97</v>
      </c>
      <c r="J22" s="134">
        <f t="shared" ref="J22:S22" si="3">J23+J24+J25+J26+J27+J28+J29+J30+J31</f>
        <v>259.99999999999994</v>
      </c>
      <c r="K22" s="134">
        <f t="shared" si="3"/>
        <v>253.04000000000002</v>
      </c>
      <c r="L22" s="134">
        <f t="shared" si="3"/>
        <v>259.99999999999994</v>
      </c>
      <c r="M22" s="134">
        <f t="shared" si="3"/>
        <v>253.04000000000002</v>
      </c>
      <c r="N22" s="134">
        <f t="shared" si="3"/>
        <v>259.99999999999994</v>
      </c>
      <c r="O22" s="134">
        <v>253.04</v>
      </c>
      <c r="P22" s="134">
        <v>260</v>
      </c>
      <c r="Q22" s="134">
        <v>253.04</v>
      </c>
      <c r="R22" s="134">
        <f t="shared" si="3"/>
        <v>0</v>
      </c>
      <c r="S22" s="134">
        <f t="shared" si="3"/>
        <v>0</v>
      </c>
      <c r="T22" s="134"/>
    </row>
    <row r="23" spans="1:20" s="171" customFormat="1" x14ac:dyDescent="0.2">
      <c r="A23" s="349"/>
      <c r="B23" s="349"/>
      <c r="C23" s="130" t="s">
        <v>758</v>
      </c>
      <c r="D23" s="48">
        <v>133</v>
      </c>
      <c r="E23" s="48">
        <v>505</v>
      </c>
      <c r="F23" s="48">
        <v>1568061</v>
      </c>
      <c r="G23" s="48">
        <v>111</v>
      </c>
      <c r="H23" s="134" t="s">
        <v>771</v>
      </c>
      <c r="I23" s="134" t="str">
        <f>H23</f>
        <v>3 292,50</v>
      </c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</row>
    <row r="24" spans="1:20" s="171" customFormat="1" x14ac:dyDescent="0.2">
      <c r="A24" s="349"/>
      <c r="B24" s="349"/>
      <c r="C24" s="130" t="s">
        <v>758</v>
      </c>
      <c r="D24" s="48">
        <v>133</v>
      </c>
      <c r="E24" s="48">
        <v>505</v>
      </c>
      <c r="F24" s="48">
        <v>1568061</v>
      </c>
      <c r="G24" s="48">
        <v>112</v>
      </c>
      <c r="H24" s="134">
        <v>51.44</v>
      </c>
      <c r="I24" s="134">
        <f>H24</f>
        <v>51.44</v>
      </c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</row>
    <row r="25" spans="1:20" s="171" customFormat="1" x14ac:dyDescent="0.2">
      <c r="A25" s="349"/>
      <c r="B25" s="349"/>
      <c r="C25" s="130" t="s">
        <v>758</v>
      </c>
      <c r="D25" s="48">
        <v>133</v>
      </c>
      <c r="E25" s="48">
        <v>505</v>
      </c>
      <c r="F25" s="48">
        <v>1568061</v>
      </c>
      <c r="G25" s="48">
        <v>244</v>
      </c>
      <c r="H25" s="134">
        <v>417.93</v>
      </c>
      <c r="I25" s="134">
        <f>H25</f>
        <v>417.93</v>
      </c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</row>
    <row r="26" spans="1:20" s="171" customFormat="1" x14ac:dyDescent="0.2">
      <c r="A26" s="349"/>
      <c r="B26" s="349"/>
      <c r="C26" s="130" t="s">
        <v>758</v>
      </c>
      <c r="D26" s="48">
        <v>133</v>
      </c>
      <c r="E26" s="48">
        <v>505</v>
      </c>
      <c r="F26" s="48">
        <v>1568061</v>
      </c>
      <c r="G26" s="48">
        <v>852</v>
      </c>
      <c r="H26" s="134">
        <v>67.099999999999994</v>
      </c>
      <c r="I26" s="134">
        <f>H26</f>
        <v>67.099999999999994</v>
      </c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</row>
    <row r="27" spans="1:20" s="171" customFormat="1" ht="31.5" x14ac:dyDescent="0.2">
      <c r="A27" s="349"/>
      <c r="B27" s="349"/>
      <c r="C27" s="130" t="s">
        <v>277</v>
      </c>
      <c r="D27" s="6" t="s">
        <v>459</v>
      </c>
      <c r="E27" s="6" t="s">
        <v>225</v>
      </c>
      <c r="F27" s="48">
        <v>1560080610</v>
      </c>
      <c r="G27" s="48">
        <v>111</v>
      </c>
      <c r="H27" s="134"/>
      <c r="I27" s="134"/>
      <c r="J27" s="134">
        <v>183.94</v>
      </c>
      <c r="K27" s="134">
        <v>182.52</v>
      </c>
      <c r="L27" s="134">
        <v>183.94</v>
      </c>
      <c r="M27" s="134">
        <v>182.52</v>
      </c>
      <c r="N27" s="134">
        <v>183.94</v>
      </c>
      <c r="O27" s="134">
        <v>182.52</v>
      </c>
      <c r="P27" s="134">
        <v>183.94</v>
      </c>
      <c r="Q27" s="134">
        <v>182.52</v>
      </c>
      <c r="R27" s="134">
        <v>0</v>
      </c>
      <c r="S27" s="134">
        <v>0</v>
      </c>
      <c r="T27" s="134"/>
    </row>
    <row r="28" spans="1:20" s="171" customFormat="1" ht="31.5" x14ac:dyDescent="0.2">
      <c r="A28" s="349"/>
      <c r="B28" s="349"/>
      <c r="C28" s="130" t="s">
        <v>277</v>
      </c>
      <c r="D28" s="6" t="s">
        <v>459</v>
      </c>
      <c r="E28" s="6" t="s">
        <v>225</v>
      </c>
      <c r="F28" s="48">
        <v>1560080610</v>
      </c>
      <c r="G28" s="48">
        <v>112</v>
      </c>
      <c r="H28" s="134"/>
      <c r="I28" s="134"/>
      <c r="J28" s="134">
        <v>5.0999999999999996</v>
      </c>
      <c r="K28" s="134">
        <v>0</v>
      </c>
      <c r="L28" s="134">
        <v>5.0999999999999996</v>
      </c>
      <c r="M28" s="134">
        <v>0</v>
      </c>
      <c r="N28" s="134">
        <v>5.0999999999999996</v>
      </c>
      <c r="O28" s="134">
        <v>0</v>
      </c>
      <c r="P28" s="134">
        <v>5.0999999999999996</v>
      </c>
      <c r="Q28" s="134">
        <v>0</v>
      </c>
      <c r="R28" s="134">
        <v>0</v>
      </c>
      <c r="S28" s="134">
        <v>0</v>
      </c>
      <c r="T28" s="134"/>
    </row>
    <row r="29" spans="1:20" s="171" customFormat="1" ht="31.5" x14ac:dyDescent="0.2">
      <c r="A29" s="349"/>
      <c r="B29" s="349"/>
      <c r="C29" s="130" t="s">
        <v>277</v>
      </c>
      <c r="D29" s="6" t="s">
        <v>459</v>
      </c>
      <c r="E29" s="6" t="s">
        <v>225</v>
      </c>
      <c r="F29" s="48">
        <v>1560080610</v>
      </c>
      <c r="G29" s="48">
        <v>119</v>
      </c>
      <c r="H29" s="134"/>
      <c r="I29" s="134"/>
      <c r="J29" s="134">
        <v>55.55</v>
      </c>
      <c r="K29" s="134">
        <v>55.12</v>
      </c>
      <c r="L29" s="134">
        <v>55.55</v>
      </c>
      <c r="M29" s="134">
        <v>55.12</v>
      </c>
      <c r="N29" s="134">
        <v>55.55</v>
      </c>
      <c r="O29" s="134">
        <v>55.12</v>
      </c>
      <c r="P29" s="134">
        <v>55.55</v>
      </c>
      <c r="Q29" s="134">
        <v>55.12</v>
      </c>
      <c r="R29" s="134">
        <v>0</v>
      </c>
      <c r="S29" s="134">
        <v>0</v>
      </c>
      <c r="T29" s="134"/>
    </row>
    <row r="30" spans="1:20" s="171" customFormat="1" ht="31.5" x14ac:dyDescent="0.2">
      <c r="A30" s="349"/>
      <c r="B30" s="349"/>
      <c r="C30" s="130" t="s">
        <v>277</v>
      </c>
      <c r="D30" s="6" t="s">
        <v>459</v>
      </c>
      <c r="E30" s="6" t="s">
        <v>225</v>
      </c>
      <c r="F30" s="48">
        <v>1560080610</v>
      </c>
      <c r="G30" s="48">
        <v>244</v>
      </c>
      <c r="H30" s="134"/>
      <c r="I30" s="134"/>
      <c r="J30" s="134">
        <v>1.01</v>
      </c>
      <c r="K30" s="134">
        <v>1</v>
      </c>
      <c r="L30" s="134">
        <v>1.01</v>
      </c>
      <c r="M30" s="134">
        <v>1</v>
      </c>
      <c r="N30" s="134">
        <v>1.01</v>
      </c>
      <c r="O30" s="134">
        <v>1</v>
      </c>
      <c r="P30" s="134">
        <v>1</v>
      </c>
      <c r="Q30" s="134">
        <v>1</v>
      </c>
      <c r="R30" s="134">
        <v>0</v>
      </c>
      <c r="S30" s="134">
        <v>0</v>
      </c>
      <c r="T30" s="134"/>
    </row>
    <row r="31" spans="1:20" s="171" customFormat="1" ht="31.5" x14ac:dyDescent="0.2">
      <c r="A31" s="349"/>
      <c r="B31" s="349"/>
      <c r="C31" s="130" t="s">
        <v>277</v>
      </c>
      <c r="D31" s="6" t="s">
        <v>459</v>
      </c>
      <c r="E31" s="6" t="s">
        <v>225</v>
      </c>
      <c r="F31" s="48">
        <v>1560080610</v>
      </c>
      <c r="G31" s="48">
        <v>853</v>
      </c>
      <c r="H31" s="134"/>
      <c r="I31" s="134"/>
      <c r="J31" s="134">
        <v>14.4</v>
      </c>
      <c r="K31" s="134">
        <v>14.4</v>
      </c>
      <c r="L31" s="134">
        <v>14.4</v>
      </c>
      <c r="M31" s="134">
        <v>14.4</v>
      </c>
      <c r="N31" s="134">
        <v>14.4</v>
      </c>
      <c r="O31" s="134">
        <v>14.4</v>
      </c>
      <c r="P31" s="134">
        <v>14.4</v>
      </c>
      <c r="Q31" s="134">
        <v>14.4</v>
      </c>
      <c r="R31" s="134">
        <v>0</v>
      </c>
      <c r="S31" s="134">
        <v>0</v>
      </c>
      <c r="T31" s="134"/>
    </row>
    <row r="32" spans="1:20" s="171" customFormat="1" ht="31.5" x14ac:dyDescent="0.2">
      <c r="A32" s="349" t="s">
        <v>769</v>
      </c>
      <c r="B32" s="349" t="s">
        <v>772</v>
      </c>
      <c r="C32" s="130" t="s">
        <v>137</v>
      </c>
      <c r="D32" s="6" t="s">
        <v>459</v>
      </c>
      <c r="E32" s="6" t="s">
        <v>195</v>
      </c>
      <c r="F32" s="4" t="s">
        <v>648</v>
      </c>
      <c r="G32" s="6" t="s">
        <v>145</v>
      </c>
      <c r="H32" s="134">
        <f>H33</f>
        <v>176.64</v>
      </c>
      <c r="I32" s="134">
        <f>I33</f>
        <v>176.64</v>
      </c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</row>
    <row r="33" spans="1:20" s="172" customFormat="1" x14ac:dyDescent="0.25">
      <c r="A33" s="349"/>
      <c r="B33" s="349"/>
      <c r="C33" s="130" t="s">
        <v>758</v>
      </c>
      <c r="D33" s="48">
        <v>133</v>
      </c>
      <c r="E33" s="48">
        <v>502</v>
      </c>
      <c r="F33" s="48">
        <v>1598155</v>
      </c>
      <c r="G33" s="48">
        <v>244</v>
      </c>
      <c r="H33" s="134">
        <v>176.64</v>
      </c>
      <c r="I33" s="134">
        <f>H33</f>
        <v>176.64</v>
      </c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</row>
    <row r="34" spans="1:20" s="171" customFormat="1" x14ac:dyDescent="0.2"/>
    <row r="35" spans="1:20" s="171" customFormat="1" x14ac:dyDescent="0.2"/>
    <row r="36" spans="1:20" s="171" customFormat="1" x14ac:dyDescent="0.2"/>
    <row r="37" spans="1:20" s="171" customFormat="1" x14ac:dyDescent="0.2"/>
    <row r="38" spans="1:20" s="171" customFormat="1" x14ac:dyDescent="0.2"/>
    <row r="39" spans="1:20" s="171" customFormat="1" x14ac:dyDescent="0.2"/>
    <row r="40" spans="1:20" s="171" customFormat="1" x14ac:dyDescent="0.2"/>
  </sheetData>
  <mergeCells count="31">
    <mergeCell ref="A17:A21"/>
    <mergeCell ref="B17:B21"/>
    <mergeCell ref="A22:A31"/>
    <mergeCell ref="B22:B31"/>
    <mergeCell ref="A32:A33"/>
    <mergeCell ref="B32:B33"/>
    <mergeCell ref="R3:R4"/>
    <mergeCell ref="S3:S4"/>
    <mergeCell ref="A6:A8"/>
    <mergeCell ref="B6:B8"/>
    <mergeCell ref="A1:T1"/>
    <mergeCell ref="J4:K4"/>
    <mergeCell ref="L4:M4"/>
    <mergeCell ref="N4:O4"/>
    <mergeCell ref="P4:Q4"/>
    <mergeCell ref="D2:G2"/>
    <mergeCell ref="A2:A5"/>
    <mergeCell ref="B2:B5"/>
    <mergeCell ref="C2:C5"/>
    <mergeCell ref="H2:R2"/>
    <mergeCell ref="T2:T5"/>
    <mergeCell ref="D3:D5"/>
    <mergeCell ref="A9:A11"/>
    <mergeCell ref="B9:B11"/>
    <mergeCell ref="A12:A16"/>
    <mergeCell ref="B12:B16"/>
    <mergeCell ref="J3:Q3"/>
    <mergeCell ref="E3:E5"/>
    <mergeCell ref="F3:F5"/>
    <mergeCell ref="G3:G5"/>
    <mergeCell ref="H3:I4"/>
  </mergeCells>
  <pageMargins left="0.59055118110236227" right="0.59055118110236227" top="0.59055118110236227" bottom="0.59055118110236227" header="0.31496062992125984" footer="0.31496062992125984"/>
  <pageSetup paperSize="9" scale="55" fitToHeight="0" orientation="landscape" r:id="rId1"/>
  <colBreaks count="1" manualBreakCount="1">
    <brk id="20" max="41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4"/>
  <sheetViews>
    <sheetView view="pageBreakPreview" topLeftCell="A13" zoomScale="90" zoomScaleSheetLayoutView="90" workbookViewId="0">
      <selection activeCell="K16" sqref="K16"/>
    </sheetView>
  </sheetViews>
  <sheetFormatPr defaultColWidth="9.140625" defaultRowHeight="15" x14ac:dyDescent="0.2"/>
  <cols>
    <col min="1" max="1" width="9.140625" style="33"/>
    <col min="2" max="2" width="22.5703125" style="33" customWidth="1"/>
    <col min="3" max="3" width="25.42578125" style="33" customWidth="1"/>
    <col min="4" max="4" width="12.7109375" style="33" customWidth="1"/>
    <col min="5" max="7" width="9.140625" style="33" customWidth="1"/>
    <col min="8" max="8" width="12.28515625" style="33" customWidth="1"/>
    <col min="9" max="9" width="11.85546875" style="33" customWidth="1"/>
    <col min="10" max="10" width="9.140625" style="33" customWidth="1"/>
    <col min="11" max="11" width="11" style="33" customWidth="1"/>
    <col min="12" max="13" width="9.140625" style="33" customWidth="1"/>
    <col min="14" max="14" width="12.28515625" style="33" customWidth="1"/>
    <col min="15" max="15" width="12" style="33" customWidth="1"/>
    <col min="16" max="16" width="11.7109375" style="33" customWidth="1"/>
    <col min="17" max="17" width="12.42578125" style="33" customWidth="1"/>
    <col min="18" max="18" width="11.85546875" style="33" customWidth="1"/>
    <col min="19" max="19" width="12.140625" style="33" customWidth="1"/>
    <col min="20" max="20" width="9.140625" style="33" customWidth="1"/>
    <col min="21" max="16384" width="9.140625" style="33"/>
  </cols>
  <sheetData>
    <row r="1" spans="1:20" ht="48.75" customHeight="1" x14ac:dyDescent="0.2">
      <c r="A1" s="190" t="s">
        <v>405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</row>
    <row r="2" spans="1:20" ht="15.75" x14ac:dyDescent="0.2">
      <c r="A2" s="191" t="s">
        <v>102</v>
      </c>
      <c r="B2" s="191" t="s">
        <v>0</v>
      </c>
      <c r="C2" s="191" t="s">
        <v>103</v>
      </c>
      <c r="D2" s="191" t="s">
        <v>104</v>
      </c>
      <c r="E2" s="191"/>
      <c r="F2" s="191"/>
      <c r="G2" s="191"/>
      <c r="H2" s="192" t="s">
        <v>2</v>
      </c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1" t="s">
        <v>3</v>
      </c>
    </row>
    <row r="3" spans="1:20" ht="15.75" x14ac:dyDescent="0.2">
      <c r="A3" s="191"/>
      <c r="B3" s="191"/>
      <c r="C3" s="191"/>
      <c r="D3" s="191" t="s">
        <v>4</v>
      </c>
      <c r="E3" s="191" t="s">
        <v>5</v>
      </c>
      <c r="F3" s="191" t="s">
        <v>6</v>
      </c>
      <c r="G3" s="191" t="s">
        <v>7</v>
      </c>
      <c r="H3" s="191" t="s">
        <v>527</v>
      </c>
      <c r="I3" s="191"/>
      <c r="J3" s="191" t="s">
        <v>512</v>
      </c>
      <c r="K3" s="191"/>
      <c r="L3" s="191"/>
      <c r="M3" s="191"/>
      <c r="N3" s="191"/>
      <c r="O3" s="191"/>
      <c r="P3" s="191"/>
      <c r="Q3" s="191"/>
      <c r="R3" s="191" t="s">
        <v>8</v>
      </c>
      <c r="S3" s="191"/>
      <c r="T3" s="191"/>
    </row>
    <row r="4" spans="1:20" ht="15.75" x14ac:dyDescent="0.2">
      <c r="A4" s="191"/>
      <c r="B4" s="191"/>
      <c r="C4" s="191"/>
      <c r="D4" s="191"/>
      <c r="E4" s="191"/>
      <c r="F4" s="191"/>
      <c r="G4" s="191"/>
      <c r="H4" s="191"/>
      <c r="I4" s="191"/>
      <c r="J4" s="191" t="s">
        <v>9</v>
      </c>
      <c r="K4" s="191"/>
      <c r="L4" s="191" t="s">
        <v>10</v>
      </c>
      <c r="M4" s="191"/>
      <c r="N4" s="191" t="s">
        <v>11</v>
      </c>
      <c r="O4" s="191"/>
      <c r="P4" s="191" t="s">
        <v>12</v>
      </c>
      <c r="Q4" s="191"/>
      <c r="R4" s="191"/>
      <c r="S4" s="191"/>
      <c r="T4" s="191"/>
    </row>
    <row r="5" spans="1:20" ht="15.75" x14ac:dyDescent="0.2">
      <c r="A5" s="191"/>
      <c r="B5" s="191"/>
      <c r="C5" s="191"/>
      <c r="D5" s="191"/>
      <c r="E5" s="191"/>
      <c r="F5" s="191"/>
      <c r="G5" s="191"/>
      <c r="H5" s="5" t="s">
        <v>13</v>
      </c>
      <c r="I5" s="5" t="s">
        <v>14</v>
      </c>
      <c r="J5" s="5" t="s">
        <v>13</v>
      </c>
      <c r="K5" s="5" t="s">
        <v>14</v>
      </c>
      <c r="L5" s="5" t="s">
        <v>13</v>
      </c>
      <c r="M5" s="5" t="s">
        <v>14</v>
      </c>
      <c r="N5" s="5" t="s">
        <v>13</v>
      </c>
      <c r="O5" s="5" t="s">
        <v>14</v>
      </c>
      <c r="P5" s="5" t="s">
        <v>13</v>
      </c>
      <c r="Q5" s="5" t="s">
        <v>14</v>
      </c>
      <c r="R5" s="5" t="s">
        <v>15</v>
      </c>
      <c r="S5" s="5" t="s">
        <v>16</v>
      </c>
      <c r="T5" s="191"/>
    </row>
    <row r="6" spans="1:20" ht="31.5" x14ac:dyDescent="0.2">
      <c r="A6" s="191" t="s">
        <v>105</v>
      </c>
      <c r="B6" s="191" t="s">
        <v>538</v>
      </c>
      <c r="C6" s="5" t="s">
        <v>106</v>
      </c>
      <c r="D6" s="6"/>
      <c r="E6" s="6"/>
      <c r="F6" s="6"/>
      <c r="G6" s="6"/>
      <c r="H6" s="48">
        <f>H8+H9+H10</f>
        <v>196714.02999999997</v>
      </c>
      <c r="I6" s="49">
        <f>I8+I9+I10</f>
        <v>195495.94</v>
      </c>
      <c r="J6" s="48">
        <f>J8+J9</f>
        <v>24009.07</v>
      </c>
      <c r="K6" s="49">
        <f>K8+K9</f>
        <v>24009.07</v>
      </c>
      <c r="L6" s="48">
        <f>L8+L9+L10</f>
        <v>78061.33</v>
      </c>
      <c r="M6" s="48">
        <f t="shared" ref="M6:O6" si="0">M8+M9+M10</f>
        <v>61423.58</v>
      </c>
      <c r="N6" s="49">
        <f t="shared" si="0"/>
        <v>163151.37</v>
      </c>
      <c r="O6" s="49">
        <f t="shared" si="0"/>
        <v>118540.76999999999</v>
      </c>
      <c r="P6" s="48">
        <f>P8+P9+P10</f>
        <v>262519.61</v>
      </c>
      <c r="Q6" s="49">
        <f>Q8+Q9+Q10</f>
        <v>223160.72000000003</v>
      </c>
      <c r="R6" s="51">
        <f>R8+R9+R10</f>
        <v>124131.80000000002</v>
      </c>
      <c r="S6" s="51">
        <f>S8+S9+S10</f>
        <v>124123.40000000001</v>
      </c>
      <c r="T6" s="48"/>
    </row>
    <row r="7" spans="1:20" ht="15.75" x14ac:dyDescent="0.2">
      <c r="A7" s="191"/>
      <c r="B7" s="191"/>
      <c r="C7" s="5" t="s">
        <v>17</v>
      </c>
      <c r="D7" s="6"/>
      <c r="E7" s="6"/>
      <c r="F7" s="6"/>
      <c r="G7" s="6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20" s="50" customFormat="1" ht="47.25" x14ac:dyDescent="0.2">
      <c r="A8" s="191"/>
      <c r="B8" s="191"/>
      <c r="C8" s="5" t="s">
        <v>107</v>
      </c>
      <c r="D8" s="6" t="s">
        <v>108</v>
      </c>
      <c r="E8" s="6" t="s">
        <v>109</v>
      </c>
      <c r="F8" s="6" t="s">
        <v>109</v>
      </c>
      <c r="G8" s="6" t="s">
        <v>109</v>
      </c>
      <c r="H8" s="48">
        <f>H13+H18+H21</f>
        <v>145443.90999999997</v>
      </c>
      <c r="I8" s="49">
        <f t="shared" ref="I8:O8" si="1">I13+I18+I21</f>
        <v>144732</v>
      </c>
      <c r="J8" s="48">
        <f t="shared" si="1"/>
        <v>24009.07</v>
      </c>
      <c r="K8" s="48">
        <f t="shared" si="1"/>
        <v>24009.07</v>
      </c>
      <c r="L8" s="48">
        <f t="shared" si="1"/>
        <v>61423.58</v>
      </c>
      <c r="M8" s="48">
        <f t="shared" si="1"/>
        <v>61423.58</v>
      </c>
      <c r="N8" s="48">
        <f>N13+N18+N21</f>
        <v>88071.37</v>
      </c>
      <c r="O8" s="48">
        <f t="shared" si="1"/>
        <v>88071.37</v>
      </c>
      <c r="P8" s="48">
        <f>P13+P18+P21</f>
        <v>145183.93</v>
      </c>
      <c r="Q8" s="48">
        <f>Q13+Q18+Q21</f>
        <v>144384.45000000001</v>
      </c>
      <c r="R8" s="48">
        <f>R13+R18+R21</f>
        <v>124131.80000000002</v>
      </c>
      <c r="S8" s="48">
        <f>S13+S18+S21</f>
        <v>124123.40000000001</v>
      </c>
      <c r="T8" s="48"/>
    </row>
    <row r="9" spans="1:20" s="36" customFormat="1" ht="69.75" customHeight="1" x14ac:dyDescent="0.2">
      <c r="A9" s="191"/>
      <c r="B9" s="191"/>
      <c r="C9" s="5" t="s">
        <v>110</v>
      </c>
      <c r="D9" s="6">
        <v>133</v>
      </c>
      <c r="E9" s="6" t="s">
        <v>109</v>
      </c>
      <c r="F9" s="6" t="s">
        <v>109</v>
      </c>
      <c r="G9" s="6" t="s">
        <v>109</v>
      </c>
      <c r="H9" s="48">
        <f>H14</f>
        <v>51270.12</v>
      </c>
      <c r="I9" s="48">
        <f t="shared" ref="I9:P10" si="2">I14</f>
        <v>50763.94</v>
      </c>
      <c r="J9" s="48">
        <f>J14</f>
        <v>0</v>
      </c>
      <c r="K9" s="51">
        <v>0</v>
      </c>
      <c r="L9" s="48">
        <f t="shared" si="2"/>
        <v>0</v>
      </c>
      <c r="M9" s="48">
        <f t="shared" si="2"/>
        <v>0</v>
      </c>
      <c r="N9" s="48">
        <f t="shared" si="2"/>
        <v>0</v>
      </c>
      <c r="O9" s="48"/>
      <c r="P9" s="48">
        <f>P14</f>
        <v>0</v>
      </c>
      <c r="Q9" s="48">
        <f>Q14</f>
        <v>0</v>
      </c>
      <c r="R9" s="48">
        <f>R14</f>
        <v>0</v>
      </c>
      <c r="S9" s="48">
        <f>S14</f>
        <v>0</v>
      </c>
      <c r="T9" s="48"/>
    </row>
    <row r="10" spans="1:20" s="36" customFormat="1" ht="63" x14ac:dyDescent="0.2">
      <c r="A10" s="5"/>
      <c r="B10" s="5"/>
      <c r="C10" s="5" t="s">
        <v>111</v>
      </c>
      <c r="D10" s="6"/>
      <c r="E10" s="6"/>
      <c r="F10" s="6"/>
      <c r="G10" s="6"/>
      <c r="H10" s="48">
        <f>H15</f>
        <v>0</v>
      </c>
      <c r="I10" s="48">
        <f>I15</f>
        <v>0</v>
      </c>
      <c r="J10" s="48"/>
      <c r="K10" s="48"/>
      <c r="L10" s="48">
        <f>L15</f>
        <v>16637.75</v>
      </c>
      <c r="M10" s="48">
        <f t="shared" si="2"/>
        <v>0</v>
      </c>
      <c r="N10" s="51">
        <v>75080</v>
      </c>
      <c r="O10" s="51">
        <f t="shared" si="2"/>
        <v>30469.399999999998</v>
      </c>
      <c r="P10" s="48">
        <f t="shared" si="2"/>
        <v>117335.67999999999</v>
      </c>
      <c r="Q10" s="48">
        <f>Q15</f>
        <v>78776.27</v>
      </c>
      <c r="R10" s="48">
        <f>R15</f>
        <v>0</v>
      </c>
      <c r="S10" s="48">
        <f>S15</f>
        <v>0</v>
      </c>
      <c r="T10" s="48"/>
    </row>
    <row r="11" spans="1:20" ht="31.5" x14ac:dyDescent="0.2">
      <c r="A11" s="191" t="s">
        <v>112</v>
      </c>
      <c r="B11" s="191" t="s">
        <v>113</v>
      </c>
      <c r="C11" s="5" t="s">
        <v>106</v>
      </c>
      <c r="D11" s="6"/>
      <c r="E11" s="6"/>
      <c r="F11" s="6"/>
      <c r="G11" s="6"/>
      <c r="H11" s="49">
        <f t="shared" ref="H11:I11" si="3">H13+H14+H15</f>
        <v>107285.91</v>
      </c>
      <c r="I11" s="49">
        <f t="shared" si="3"/>
        <v>106645.82</v>
      </c>
      <c r="J11" s="48">
        <f>J13+J14+J15</f>
        <v>11215.69</v>
      </c>
      <c r="K11" s="48">
        <f t="shared" ref="K11:M11" si="4">K13+K14</f>
        <v>11215.69</v>
      </c>
      <c r="L11" s="48">
        <f>L13+L14+L15</f>
        <v>42747.520000000004</v>
      </c>
      <c r="M11" s="48">
        <f t="shared" si="4"/>
        <v>26109.77</v>
      </c>
      <c r="N11" s="48">
        <f>N13+N14+N15</f>
        <v>94140.69</v>
      </c>
      <c r="O11" s="48">
        <f>O13+O14+O15</f>
        <v>70319.539999999994</v>
      </c>
      <c r="P11" s="48">
        <f>P13+P15</f>
        <v>175535.25</v>
      </c>
      <c r="Q11" s="48">
        <f>Q13+Q14+Q15</f>
        <v>136974.43</v>
      </c>
      <c r="R11" s="48">
        <f>R13+R14+R15</f>
        <v>55814.74</v>
      </c>
      <c r="S11" s="48">
        <f>S13+S14+S15</f>
        <v>55814.74</v>
      </c>
      <c r="T11" s="48"/>
    </row>
    <row r="12" spans="1:20" ht="15.75" x14ac:dyDescent="0.2">
      <c r="A12" s="191"/>
      <c r="B12" s="191"/>
      <c r="C12" s="5" t="s">
        <v>17</v>
      </c>
      <c r="D12" s="6"/>
      <c r="E12" s="6"/>
      <c r="F12" s="6"/>
      <c r="G12" s="6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</row>
    <row r="13" spans="1:20" s="50" customFormat="1" ht="47.25" x14ac:dyDescent="0.2">
      <c r="A13" s="191"/>
      <c r="B13" s="191"/>
      <c r="C13" s="5" t="s">
        <v>107</v>
      </c>
      <c r="D13" s="6" t="s">
        <v>108</v>
      </c>
      <c r="E13" s="6" t="s">
        <v>109</v>
      </c>
      <c r="F13" s="6" t="s">
        <v>109</v>
      </c>
      <c r="G13" s="6" t="s">
        <v>109</v>
      </c>
      <c r="H13" s="48">
        <v>56015.79</v>
      </c>
      <c r="I13" s="48">
        <v>55881.88</v>
      </c>
      <c r="J13" s="48">
        <v>11215.69</v>
      </c>
      <c r="K13" s="48">
        <v>11215.69</v>
      </c>
      <c r="L13" s="48">
        <v>26109.77</v>
      </c>
      <c r="M13" s="48">
        <v>26109.77</v>
      </c>
      <c r="N13" s="48">
        <v>39850.14</v>
      </c>
      <c r="O13" s="48">
        <v>39850.14</v>
      </c>
      <c r="P13" s="48">
        <v>58199.57</v>
      </c>
      <c r="Q13" s="48">
        <v>58198.16</v>
      </c>
      <c r="R13" s="48">
        <v>55814.74</v>
      </c>
      <c r="S13" s="48">
        <v>55814.74</v>
      </c>
      <c r="T13" s="48"/>
    </row>
    <row r="14" spans="1:20" s="36" customFormat="1" ht="78.75" x14ac:dyDescent="0.2">
      <c r="A14" s="191"/>
      <c r="B14" s="191"/>
      <c r="C14" s="5" t="s">
        <v>110</v>
      </c>
      <c r="D14" s="6">
        <v>133</v>
      </c>
      <c r="E14" s="6" t="s">
        <v>109</v>
      </c>
      <c r="F14" s="6" t="s">
        <v>109</v>
      </c>
      <c r="G14" s="6" t="s">
        <v>109</v>
      </c>
      <c r="H14" s="48">
        <v>51270.12</v>
      </c>
      <c r="I14" s="48">
        <v>50763.94</v>
      </c>
      <c r="J14" s="48">
        <v>0</v>
      </c>
      <c r="K14" s="52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/>
    </row>
    <row r="15" spans="1:20" s="36" customFormat="1" ht="63" x14ac:dyDescent="0.2">
      <c r="A15" s="5"/>
      <c r="B15" s="5"/>
      <c r="C15" s="5" t="s">
        <v>111</v>
      </c>
      <c r="D15" s="6" t="s">
        <v>114</v>
      </c>
      <c r="E15" s="6" t="s">
        <v>109</v>
      </c>
      <c r="F15" s="6" t="s">
        <v>109</v>
      </c>
      <c r="G15" s="6" t="s">
        <v>109</v>
      </c>
      <c r="H15" s="48">
        <v>0</v>
      </c>
      <c r="I15" s="48">
        <v>0</v>
      </c>
      <c r="J15" s="48">
        <v>0</v>
      </c>
      <c r="K15" s="48">
        <v>0</v>
      </c>
      <c r="L15" s="48">
        <v>16637.75</v>
      </c>
      <c r="M15" s="48">
        <v>0</v>
      </c>
      <c r="N15" s="48">
        <v>54290.55</v>
      </c>
      <c r="O15" s="48">
        <f>30356.6+112.8</f>
        <v>30469.399999999998</v>
      </c>
      <c r="P15" s="48">
        <v>117335.67999999999</v>
      </c>
      <c r="Q15" s="48">
        <v>78776.27</v>
      </c>
      <c r="R15" s="48">
        <v>0</v>
      </c>
      <c r="S15" s="48">
        <v>0</v>
      </c>
      <c r="T15" s="48"/>
    </row>
    <row r="16" spans="1:20" ht="31.5" x14ac:dyDescent="0.2">
      <c r="A16" s="191" t="s">
        <v>115</v>
      </c>
      <c r="B16" s="191" t="s">
        <v>116</v>
      </c>
      <c r="C16" s="5" t="s">
        <v>106</v>
      </c>
      <c r="D16" s="6"/>
      <c r="E16" s="6"/>
      <c r="F16" s="6"/>
      <c r="G16" s="6"/>
      <c r="H16" s="48">
        <f>H18</f>
        <v>31432.67</v>
      </c>
      <c r="I16" s="49">
        <f t="shared" ref="I16:O16" si="5">I18</f>
        <v>31432.67</v>
      </c>
      <c r="J16" s="48">
        <f>J18</f>
        <v>5196.3999999999996</v>
      </c>
      <c r="K16" s="48">
        <f t="shared" si="5"/>
        <v>5196.3999999999996</v>
      </c>
      <c r="L16" s="48">
        <f t="shared" si="5"/>
        <v>13670.16</v>
      </c>
      <c r="M16" s="48">
        <f t="shared" si="5"/>
        <v>13670.16</v>
      </c>
      <c r="N16" s="48">
        <f t="shared" si="5"/>
        <v>20174.53</v>
      </c>
      <c r="O16" s="48">
        <f t="shared" si="5"/>
        <v>20174.53</v>
      </c>
      <c r="P16" s="48">
        <f>P18</f>
        <v>31478.94</v>
      </c>
      <c r="Q16" s="48">
        <f>Q18</f>
        <v>31478.94</v>
      </c>
      <c r="R16" s="48">
        <f>R18</f>
        <v>31235.58</v>
      </c>
      <c r="S16" s="48">
        <f>S18</f>
        <v>31235.58</v>
      </c>
      <c r="T16" s="48"/>
    </row>
    <row r="17" spans="1:20" ht="15.75" x14ac:dyDescent="0.2">
      <c r="A17" s="191"/>
      <c r="B17" s="191"/>
      <c r="C17" s="5" t="s">
        <v>17</v>
      </c>
      <c r="D17" s="6"/>
      <c r="E17" s="6"/>
      <c r="F17" s="6"/>
      <c r="G17" s="6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</row>
    <row r="18" spans="1:20" ht="47.25" x14ac:dyDescent="0.2">
      <c r="A18" s="191"/>
      <c r="B18" s="191"/>
      <c r="C18" s="5" t="s">
        <v>107</v>
      </c>
      <c r="D18" s="6" t="s">
        <v>108</v>
      </c>
      <c r="E18" s="6" t="s">
        <v>109</v>
      </c>
      <c r="F18" s="6" t="s">
        <v>109</v>
      </c>
      <c r="G18" s="6" t="s">
        <v>109</v>
      </c>
      <c r="H18" s="48">
        <v>31432.67</v>
      </c>
      <c r="I18" s="48">
        <v>31432.67</v>
      </c>
      <c r="J18" s="48">
        <v>5196.3999999999996</v>
      </c>
      <c r="K18" s="48">
        <v>5196.3999999999996</v>
      </c>
      <c r="L18" s="48">
        <f>J18+8473.76</f>
        <v>13670.16</v>
      </c>
      <c r="M18" s="48">
        <v>13670.16</v>
      </c>
      <c r="N18" s="48">
        <v>20174.53</v>
      </c>
      <c r="O18" s="48">
        <v>20174.53</v>
      </c>
      <c r="P18" s="48">
        <v>31478.94</v>
      </c>
      <c r="Q18" s="48">
        <v>31478.94</v>
      </c>
      <c r="R18" s="48">
        <v>31235.58</v>
      </c>
      <c r="S18" s="48">
        <v>31235.58</v>
      </c>
      <c r="T18" s="48"/>
    </row>
    <row r="19" spans="1:20" ht="31.5" x14ac:dyDescent="0.2">
      <c r="A19" s="191" t="s">
        <v>117</v>
      </c>
      <c r="B19" s="191" t="s">
        <v>118</v>
      </c>
      <c r="C19" s="5" t="s">
        <v>106</v>
      </c>
      <c r="D19" s="6"/>
      <c r="E19" s="6"/>
      <c r="F19" s="6"/>
      <c r="G19" s="6"/>
      <c r="H19" s="48">
        <f>H21</f>
        <v>57995.45</v>
      </c>
      <c r="I19" s="48">
        <f t="shared" ref="I19:N19" si="6">I21</f>
        <v>57417.45</v>
      </c>
      <c r="J19" s="48">
        <f>J21</f>
        <v>7596.98</v>
      </c>
      <c r="K19" s="48">
        <f t="shared" si="6"/>
        <v>7596.98</v>
      </c>
      <c r="L19" s="48">
        <f t="shared" si="6"/>
        <v>21643.65</v>
      </c>
      <c r="M19" s="48">
        <f t="shared" si="6"/>
        <v>21643.65</v>
      </c>
      <c r="N19" s="49">
        <f t="shared" si="6"/>
        <v>28046.7</v>
      </c>
      <c r="O19" s="49">
        <f>O21</f>
        <v>28046.7</v>
      </c>
      <c r="P19" s="48">
        <f>P21</f>
        <v>55505.42</v>
      </c>
      <c r="Q19" s="48">
        <f>Q21</f>
        <v>54707.35</v>
      </c>
      <c r="R19" s="48">
        <f>R21</f>
        <v>37081.480000000003</v>
      </c>
      <c r="S19" s="48">
        <f>S21</f>
        <v>37073.08</v>
      </c>
      <c r="T19" s="48"/>
    </row>
    <row r="20" spans="1:20" ht="15.75" x14ac:dyDescent="0.2">
      <c r="A20" s="191"/>
      <c r="B20" s="191"/>
      <c r="C20" s="5" t="s">
        <v>17</v>
      </c>
      <c r="D20" s="6"/>
      <c r="E20" s="6"/>
      <c r="F20" s="6"/>
      <c r="G20" s="6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</row>
    <row r="21" spans="1:20" ht="47.25" x14ac:dyDescent="0.2">
      <c r="A21" s="191"/>
      <c r="B21" s="191"/>
      <c r="C21" s="5" t="s">
        <v>107</v>
      </c>
      <c r="D21" s="6" t="s">
        <v>108</v>
      </c>
      <c r="E21" s="6" t="s">
        <v>109</v>
      </c>
      <c r="F21" s="6" t="s">
        <v>109</v>
      </c>
      <c r="G21" s="6" t="s">
        <v>109</v>
      </c>
      <c r="H21" s="48">
        <v>57995.45</v>
      </c>
      <c r="I21" s="48">
        <v>57417.45</v>
      </c>
      <c r="J21" s="48">
        <v>7596.98</v>
      </c>
      <c r="K21" s="48">
        <v>7596.98</v>
      </c>
      <c r="L21" s="48">
        <v>21643.65</v>
      </c>
      <c r="M21" s="48">
        <v>21643.65</v>
      </c>
      <c r="N21" s="49">
        <v>28046.7</v>
      </c>
      <c r="O21" s="49">
        <v>28046.7</v>
      </c>
      <c r="P21" s="48">
        <v>55505.42</v>
      </c>
      <c r="Q21" s="48">
        <v>54707.35</v>
      </c>
      <c r="R21" s="48">
        <v>37081.480000000003</v>
      </c>
      <c r="S21" s="48">
        <v>37073.08</v>
      </c>
      <c r="T21" s="48"/>
    </row>
    <row r="24" spans="1:20" ht="15.75" x14ac:dyDescent="0.2">
      <c r="A24" s="189" t="s">
        <v>539</v>
      </c>
      <c r="B24" s="189"/>
      <c r="C24" s="189"/>
      <c r="D24" s="189"/>
      <c r="E24" s="53"/>
      <c r="F24" s="53"/>
      <c r="G24" s="189"/>
      <c r="H24" s="189"/>
      <c r="I24" s="189"/>
      <c r="J24" s="189"/>
      <c r="K24" s="189"/>
      <c r="L24" s="189"/>
      <c r="M24" s="189"/>
      <c r="N24" s="53"/>
      <c r="O24" s="189"/>
      <c r="P24" s="189"/>
      <c r="Q24" s="53"/>
      <c r="R24" s="189" t="s">
        <v>540</v>
      </c>
      <c r="S24" s="189"/>
      <c r="T24" s="189"/>
    </row>
  </sheetData>
  <mergeCells count="30">
    <mergeCell ref="A19:A21"/>
    <mergeCell ref="B19:B21"/>
    <mergeCell ref="F3:F5"/>
    <mergeCell ref="D3:D5"/>
    <mergeCell ref="E3:E5"/>
    <mergeCell ref="A6:A9"/>
    <mergeCell ref="B6:B9"/>
    <mergeCell ref="A11:A14"/>
    <mergeCell ref="B11:B14"/>
    <mergeCell ref="N4:O4"/>
    <mergeCell ref="P4:Q4"/>
    <mergeCell ref="T2:T5"/>
    <mergeCell ref="A16:A18"/>
    <mergeCell ref="B16:B18"/>
    <mergeCell ref="A24:D24"/>
    <mergeCell ref="G24:M24"/>
    <mergeCell ref="O24:P24"/>
    <mergeCell ref="R24:T24"/>
    <mergeCell ref="A1:T1"/>
    <mergeCell ref="A2:A5"/>
    <mergeCell ref="B2:B5"/>
    <mergeCell ref="C2:C5"/>
    <mergeCell ref="D2:G2"/>
    <mergeCell ref="H2:S2"/>
    <mergeCell ref="G3:G5"/>
    <mergeCell ref="H3:I4"/>
    <mergeCell ref="J3:Q3"/>
    <mergeCell ref="R3:S4"/>
    <mergeCell ref="J4:K4"/>
    <mergeCell ref="L4:M4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56" fitToHeight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37"/>
  <sheetViews>
    <sheetView view="pageBreakPreview" topLeftCell="A22" zoomScale="80" zoomScaleSheetLayoutView="80" workbookViewId="0">
      <selection activeCell="C24" sqref="C24:C30"/>
    </sheetView>
  </sheetViews>
  <sheetFormatPr defaultRowHeight="15.75" x14ac:dyDescent="0.2"/>
  <cols>
    <col min="1" max="1" width="13.5703125" style="36" customWidth="1"/>
    <col min="2" max="2" width="48.85546875" style="65" customWidth="1"/>
    <col min="3" max="3" width="25" style="65" customWidth="1"/>
    <col min="4" max="4" width="13.5703125" style="65" customWidth="1"/>
    <col min="5" max="5" width="9.140625" style="65"/>
    <col min="6" max="6" width="14.5703125" style="65" customWidth="1"/>
    <col min="7" max="7" width="9.140625" style="65"/>
    <col min="8" max="11" width="13.5703125" style="65" customWidth="1"/>
    <col min="12" max="14" width="14.7109375" style="65" customWidth="1"/>
    <col min="15" max="15" width="14.5703125" style="65" customWidth="1"/>
    <col min="16" max="16" width="13.85546875" style="65" customWidth="1"/>
    <col min="17" max="17" width="14.42578125" style="65" customWidth="1"/>
    <col min="18" max="18" width="14.85546875" style="65" customWidth="1"/>
    <col min="19" max="19" width="15.140625" style="65" customWidth="1"/>
    <col min="20" max="20" width="20.5703125" style="65" customWidth="1"/>
    <col min="21" max="24" width="9.140625" style="36"/>
    <col min="25" max="25" width="9.140625" style="43"/>
    <col min="26" max="16384" width="9.140625" style="36"/>
  </cols>
  <sheetData>
    <row r="1" spans="1:25" ht="39.75" customHeight="1" x14ac:dyDescent="0.2">
      <c r="B1" s="182" t="s">
        <v>871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</row>
    <row r="2" spans="1:25" s="43" customFormat="1" x14ac:dyDescent="0.2">
      <c r="A2" s="354" t="s">
        <v>879</v>
      </c>
      <c r="B2" s="202" t="s">
        <v>0</v>
      </c>
      <c r="C2" s="202" t="s">
        <v>103</v>
      </c>
      <c r="D2" s="202" t="s">
        <v>1</v>
      </c>
      <c r="E2" s="202"/>
      <c r="F2" s="202"/>
      <c r="G2" s="202"/>
      <c r="H2" s="203" t="s">
        <v>2</v>
      </c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2" t="s">
        <v>3</v>
      </c>
      <c r="U2" s="36"/>
      <c r="V2" s="36"/>
      <c r="W2" s="36"/>
      <c r="X2" s="36"/>
    </row>
    <row r="3" spans="1:25" s="43" customFormat="1" x14ac:dyDescent="0.2">
      <c r="A3" s="355"/>
      <c r="B3" s="202"/>
      <c r="C3" s="202"/>
      <c r="D3" s="202" t="s">
        <v>4</v>
      </c>
      <c r="E3" s="202" t="s">
        <v>5</v>
      </c>
      <c r="F3" s="202" t="s">
        <v>6</v>
      </c>
      <c r="G3" s="202" t="s">
        <v>7</v>
      </c>
      <c r="H3" s="202" t="s">
        <v>527</v>
      </c>
      <c r="I3" s="202"/>
      <c r="J3" s="202" t="s">
        <v>512</v>
      </c>
      <c r="K3" s="202"/>
      <c r="L3" s="202"/>
      <c r="M3" s="202"/>
      <c r="N3" s="202"/>
      <c r="O3" s="202"/>
      <c r="P3" s="202"/>
      <c r="Q3" s="202"/>
      <c r="R3" s="202" t="s">
        <v>8</v>
      </c>
      <c r="S3" s="202"/>
      <c r="T3" s="202"/>
      <c r="U3" s="36"/>
      <c r="V3" s="36"/>
      <c r="W3" s="36"/>
      <c r="X3" s="36"/>
    </row>
    <row r="4" spans="1:25" s="43" customFormat="1" x14ac:dyDescent="0.2">
      <c r="A4" s="355"/>
      <c r="B4" s="202"/>
      <c r="C4" s="202"/>
      <c r="D4" s="202"/>
      <c r="E4" s="202"/>
      <c r="F4" s="202"/>
      <c r="G4" s="202"/>
      <c r="H4" s="202"/>
      <c r="I4" s="202"/>
      <c r="J4" s="202" t="s">
        <v>9</v>
      </c>
      <c r="K4" s="202"/>
      <c r="L4" s="202" t="s">
        <v>10</v>
      </c>
      <c r="M4" s="202"/>
      <c r="N4" s="202" t="s">
        <v>11</v>
      </c>
      <c r="O4" s="202"/>
      <c r="P4" s="202" t="s">
        <v>12</v>
      </c>
      <c r="Q4" s="202"/>
      <c r="R4" s="202"/>
      <c r="S4" s="202"/>
      <c r="T4" s="202"/>
      <c r="U4" s="36"/>
      <c r="V4" s="36"/>
      <c r="W4" s="36"/>
      <c r="X4" s="36"/>
    </row>
    <row r="5" spans="1:25" s="43" customFormat="1" ht="42" customHeight="1" x14ac:dyDescent="0.2">
      <c r="A5" s="356"/>
      <c r="B5" s="202"/>
      <c r="C5" s="202"/>
      <c r="D5" s="202"/>
      <c r="E5" s="202"/>
      <c r="F5" s="202"/>
      <c r="G5" s="202"/>
      <c r="H5" s="54" t="s">
        <v>13</v>
      </c>
      <c r="I5" s="54" t="s">
        <v>14</v>
      </c>
      <c r="J5" s="54" t="s">
        <v>13</v>
      </c>
      <c r="K5" s="54" t="s">
        <v>14</v>
      </c>
      <c r="L5" s="54" t="s">
        <v>13</v>
      </c>
      <c r="M5" s="54" t="s">
        <v>14</v>
      </c>
      <c r="N5" s="54" t="s">
        <v>13</v>
      </c>
      <c r="O5" s="54" t="s">
        <v>14</v>
      </c>
      <c r="P5" s="54" t="s">
        <v>13</v>
      </c>
      <c r="Q5" s="54" t="s">
        <v>14</v>
      </c>
      <c r="R5" s="54" t="s">
        <v>15</v>
      </c>
      <c r="S5" s="54" t="s">
        <v>16</v>
      </c>
      <c r="T5" s="202"/>
      <c r="U5" s="36"/>
      <c r="V5" s="36"/>
      <c r="W5" s="36"/>
      <c r="X5" s="36"/>
    </row>
    <row r="6" spans="1:25" s="64" customFormat="1" ht="47.25" x14ac:dyDescent="0.2">
      <c r="A6" s="195" t="s">
        <v>105</v>
      </c>
      <c r="B6" s="202" t="s">
        <v>436</v>
      </c>
      <c r="C6" s="54" t="s">
        <v>120</v>
      </c>
      <c r="D6" s="58" t="s">
        <v>121</v>
      </c>
      <c r="E6" s="58" t="s">
        <v>121</v>
      </c>
      <c r="F6" s="58" t="s">
        <v>121</v>
      </c>
      <c r="G6" s="58" t="s">
        <v>121</v>
      </c>
      <c r="H6" s="59">
        <v>53716.37</v>
      </c>
      <c r="I6" s="59">
        <v>53709.06</v>
      </c>
      <c r="J6" s="59">
        <f>J8+J15+J22</f>
        <v>9771.2080000000005</v>
      </c>
      <c r="K6" s="59">
        <f>K8+K15+K22</f>
        <v>9744.1630000000005</v>
      </c>
      <c r="L6" s="59">
        <f>L8+L15+L22</f>
        <v>23319.912</v>
      </c>
      <c r="M6" s="60">
        <f>M8+M15+M22</f>
        <v>23319.902000000002</v>
      </c>
      <c r="N6" s="60">
        <f>N8+N15+N22</f>
        <v>36871.549999999996</v>
      </c>
      <c r="O6" s="61">
        <f>O8+O15+O22+0.01</f>
        <v>32958.280999999995</v>
      </c>
      <c r="P6" s="61">
        <f>P8+P15+P22</f>
        <v>51543.258999999998</v>
      </c>
      <c r="Q6" s="61">
        <f>Q8+Q15+Q22</f>
        <v>51537.874000000003</v>
      </c>
      <c r="R6" s="62">
        <f>R8+R15+R22</f>
        <v>45137.489000000001</v>
      </c>
      <c r="S6" s="62">
        <f>S8+S15+S22</f>
        <v>45137.489000000001</v>
      </c>
      <c r="T6" s="59"/>
    </row>
    <row r="7" spans="1:25" ht="63" x14ac:dyDescent="0.2">
      <c r="A7" s="360"/>
      <c r="B7" s="202"/>
      <c r="C7" s="54" t="s">
        <v>122</v>
      </c>
      <c r="D7" s="58"/>
      <c r="E7" s="58"/>
      <c r="F7" s="58"/>
      <c r="G7" s="58"/>
      <c r="H7" s="59"/>
      <c r="I7" s="59"/>
      <c r="J7" s="59"/>
      <c r="K7" s="59"/>
      <c r="L7" s="59"/>
      <c r="M7" s="59"/>
      <c r="N7" s="60"/>
      <c r="O7" s="60"/>
      <c r="P7" s="60"/>
      <c r="Q7" s="60"/>
      <c r="R7" s="59"/>
      <c r="S7" s="59"/>
      <c r="T7" s="59"/>
      <c r="Y7" s="36"/>
    </row>
    <row r="8" spans="1:25" ht="47.25" x14ac:dyDescent="0.2">
      <c r="A8" s="214" t="s">
        <v>112</v>
      </c>
      <c r="B8" s="54" t="s">
        <v>123</v>
      </c>
      <c r="C8" s="54" t="s">
        <v>124</v>
      </c>
      <c r="D8" s="58" t="s">
        <v>121</v>
      </c>
      <c r="E8" s="58" t="s">
        <v>121</v>
      </c>
      <c r="F8" s="58" t="s">
        <v>121</v>
      </c>
      <c r="G8" s="58" t="s">
        <v>121</v>
      </c>
      <c r="H8" s="62">
        <f>H9+H10</f>
        <v>23499.22</v>
      </c>
      <c r="I8" s="62">
        <f>I9+I10</f>
        <v>23499.22</v>
      </c>
      <c r="J8" s="62">
        <f>J9+J10+J13+J14+J11+J12</f>
        <v>5538.58</v>
      </c>
      <c r="K8" s="62">
        <f t="shared" ref="K8:S8" si="0">K9+K10+K13+K14+K11+K12</f>
        <v>5538.58</v>
      </c>
      <c r="L8" s="62">
        <f t="shared" si="0"/>
        <v>12180.677</v>
      </c>
      <c r="M8" s="62">
        <f t="shared" si="0"/>
        <v>12180.674999999999</v>
      </c>
      <c r="N8" s="61">
        <f>N9+N10+N13+N14+N11+N12</f>
        <v>21203.927</v>
      </c>
      <c r="O8" s="61">
        <f t="shared" ref="O8" si="1">O9+O10+O13+O14+O11+O12</f>
        <v>17693.454999999998</v>
      </c>
      <c r="P8" s="61">
        <f>P9+P10+P13+P14+P11+P12</f>
        <v>28134.04</v>
      </c>
      <c r="Q8" s="61">
        <f>Q9+Q10+Q13+Q14+Q11+Q12</f>
        <v>28131.440000000002</v>
      </c>
      <c r="R8" s="62">
        <f t="shared" si="0"/>
        <v>23313.119999999999</v>
      </c>
      <c r="S8" s="62">
        <f t="shared" si="0"/>
        <v>23313.119999999999</v>
      </c>
      <c r="T8" s="63"/>
      <c r="Y8" s="36"/>
    </row>
    <row r="9" spans="1:25" ht="63" x14ac:dyDescent="0.2">
      <c r="A9" s="215"/>
      <c r="B9" s="202" t="s">
        <v>126</v>
      </c>
      <c r="C9" s="54" t="s">
        <v>122</v>
      </c>
      <c r="D9" s="55" t="s">
        <v>127</v>
      </c>
      <c r="E9" s="55" t="s">
        <v>128</v>
      </c>
      <c r="F9" s="55" t="s">
        <v>578</v>
      </c>
      <c r="G9" s="55" t="s">
        <v>129</v>
      </c>
      <c r="H9" s="59">
        <v>23482.86</v>
      </c>
      <c r="I9" s="59">
        <v>23482.86</v>
      </c>
      <c r="J9" s="59">
        <v>5538.58</v>
      </c>
      <c r="K9" s="59">
        <v>5538.58</v>
      </c>
      <c r="L9" s="59">
        <f>6642.097+J9</f>
        <v>12180.677</v>
      </c>
      <c r="M9" s="59">
        <f>12180.675</f>
        <v>12180.674999999999</v>
      </c>
      <c r="N9" s="59">
        <f>L9+5747.848</f>
        <v>17928.525000000001</v>
      </c>
      <c r="O9" s="62">
        <f>M9+5512.78</f>
        <v>17693.454999999998</v>
      </c>
      <c r="P9" s="59">
        <v>23992.48</v>
      </c>
      <c r="Q9" s="59">
        <v>23992.48</v>
      </c>
      <c r="R9" s="59">
        <v>23313.119999999999</v>
      </c>
      <c r="S9" s="59">
        <v>23313.119999999999</v>
      </c>
      <c r="T9" s="59"/>
      <c r="Y9" s="36"/>
    </row>
    <row r="10" spans="1:25" x14ac:dyDescent="0.2">
      <c r="A10" s="215"/>
      <c r="B10" s="202"/>
      <c r="C10" s="54"/>
      <c r="D10" s="55" t="s">
        <v>127</v>
      </c>
      <c r="E10" s="55" t="s">
        <v>128</v>
      </c>
      <c r="F10" s="55" t="s">
        <v>578</v>
      </c>
      <c r="G10" s="55" t="s">
        <v>130</v>
      </c>
      <c r="H10" s="59">
        <v>16.36</v>
      </c>
      <c r="I10" s="59">
        <v>16.36</v>
      </c>
      <c r="J10" s="59">
        <v>0</v>
      </c>
      <c r="K10" s="59">
        <v>0</v>
      </c>
      <c r="L10" s="59">
        <v>0</v>
      </c>
      <c r="M10" s="59">
        <v>0</v>
      </c>
      <c r="N10" s="59">
        <v>119.152</v>
      </c>
      <c r="O10" s="59">
        <v>0</v>
      </c>
      <c r="P10" s="59">
        <v>985.31</v>
      </c>
      <c r="Q10" s="59">
        <v>983.38</v>
      </c>
      <c r="R10" s="59">
        <v>0</v>
      </c>
      <c r="S10" s="59">
        <v>0</v>
      </c>
      <c r="T10" s="59"/>
      <c r="Y10" s="36"/>
    </row>
    <row r="11" spans="1:25" x14ac:dyDescent="0.2">
      <c r="A11" s="215"/>
      <c r="B11" s="202"/>
      <c r="C11" s="54"/>
      <c r="D11" s="55" t="s">
        <v>127</v>
      </c>
      <c r="E11" s="55" t="s">
        <v>579</v>
      </c>
      <c r="F11" s="55" t="s">
        <v>580</v>
      </c>
      <c r="G11" s="55" t="s">
        <v>130</v>
      </c>
      <c r="H11" s="59"/>
      <c r="I11" s="59"/>
      <c r="J11" s="59">
        <v>0</v>
      </c>
      <c r="K11" s="59">
        <v>0</v>
      </c>
      <c r="L11" s="59">
        <v>0</v>
      </c>
      <c r="M11" s="59">
        <v>0</v>
      </c>
      <c r="N11" s="59">
        <v>400</v>
      </c>
      <c r="O11" s="59">
        <v>0</v>
      </c>
      <c r="P11" s="59">
        <f>N11</f>
        <v>400</v>
      </c>
      <c r="Q11" s="59">
        <v>400</v>
      </c>
      <c r="R11" s="59">
        <v>0</v>
      </c>
      <c r="S11" s="59">
        <v>0</v>
      </c>
      <c r="T11" s="59"/>
      <c r="Y11" s="36"/>
    </row>
    <row r="12" spans="1:25" x14ac:dyDescent="0.2">
      <c r="A12" s="215"/>
      <c r="B12" s="202"/>
      <c r="C12" s="54"/>
      <c r="D12" s="55" t="s">
        <v>127</v>
      </c>
      <c r="E12" s="55" t="s">
        <v>579</v>
      </c>
      <c r="F12" s="55" t="s">
        <v>581</v>
      </c>
      <c r="G12" s="55" t="s">
        <v>130</v>
      </c>
      <c r="H12" s="59"/>
      <c r="I12" s="59"/>
      <c r="J12" s="59">
        <v>0</v>
      </c>
      <c r="K12" s="59">
        <v>0</v>
      </c>
      <c r="L12" s="59">
        <v>0</v>
      </c>
      <c r="M12" s="59">
        <v>0</v>
      </c>
      <c r="N12" s="59">
        <v>2725</v>
      </c>
      <c r="O12" s="59">
        <v>0</v>
      </c>
      <c r="P12" s="59">
        <f t="shared" ref="P12:P13" si="2">N12</f>
        <v>2725</v>
      </c>
      <c r="Q12" s="59">
        <v>2724.33</v>
      </c>
      <c r="R12" s="59">
        <v>0</v>
      </c>
      <c r="S12" s="59">
        <v>0</v>
      </c>
      <c r="T12" s="59"/>
      <c r="Y12" s="36"/>
    </row>
    <row r="13" spans="1:25" x14ac:dyDescent="0.2">
      <c r="A13" s="215"/>
      <c r="B13" s="202"/>
      <c r="C13" s="54"/>
      <c r="D13" s="55" t="s">
        <v>127</v>
      </c>
      <c r="E13" s="55" t="s">
        <v>579</v>
      </c>
      <c r="F13" s="55" t="s">
        <v>582</v>
      </c>
      <c r="G13" s="55" t="s">
        <v>130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4</v>
      </c>
      <c r="O13" s="59">
        <v>0</v>
      </c>
      <c r="P13" s="59">
        <f t="shared" si="2"/>
        <v>4</v>
      </c>
      <c r="Q13" s="59">
        <v>4</v>
      </c>
      <c r="R13" s="59">
        <v>0</v>
      </c>
      <c r="S13" s="59">
        <v>0</v>
      </c>
      <c r="T13" s="59"/>
      <c r="Y13" s="36"/>
    </row>
    <row r="14" spans="1:25" x14ac:dyDescent="0.2">
      <c r="A14" s="216"/>
      <c r="B14" s="202"/>
      <c r="C14" s="54"/>
      <c r="D14" s="55" t="s">
        <v>127</v>
      </c>
      <c r="E14" s="55" t="s">
        <v>579</v>
      </c>
      <c r="F14" s="55" t="s">
        <v>583</v>
      </c>
      <c r="G14" s="55" t="s">
        <v>130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27.25</v>
      </c>
      <c r="O14" s="59">
        <v>0</v>
      </c>
      <c r="P14" s="59">
        <f>N14</f>
        <v>27.25</v>
      </c>
      <c r="Q14" s="59">
        <v>27.25</v>
      </c>
      <c r="R14" s="59">
        <v>0</v>
      </c>
      <c r="S14" s="59">
        <v>0</v>
      </c>
      <c r="T14" s="59"/>
      <c r="Y14" s="36"/>
    </row>
    <row r="15" spans="1:25" ht="47.25" customHeight="1" x14ac:dyDescent="0.2">
      <c r="A15" s="214" t="s">
        <v>115</v>
      </c>
      <c r="B15" s="202" t="s">
        <v>131</v>
      </c>
      <c r="C15" s="195" t="s">
        <v>124</v>
      </c>
      <c r="D15" s="197"/>
      <c r="E15" s="197"/>
      <c r="F15" s="197"/>
      <c r="G15" s="197"/>
      <c r="H15" s="358">
        <v>19924.509999999998</v>
      </c>
      <c r="I15" s="193">
        <v>19924.509999999998</v>
      </c>
      <c r="J15" s="193">
        <f t="shared" ref="H15:M15" si="3">SUM(J17:J18)</f>
        <v>3558.4949999999999</v>
      </c>
      <c r="K15" s="193">
        <f t="shared" si="3"/>
        <v>3558.4949999999999</v>
      </c>
      <c r="L15" s="193">
        <f t="shared" si="3"/>
        <v>9643.8509999999987</v>
      </c>
      <c r="M15" s="193">
        <f t="shared" si="3"/>
        <v>9643.8520000000008</v>
      </c>
      <c r="N15" s="193">
        <f>SUM(N17:N21)</f>
        <v>13305.185999999998</v>
      </c>
      <c r="O15" s="193">
        <f>SUM(O17:O21)</f>
        <v>12945.416999999999</v>
      </c>
      <c r="P15" s="193">
        <f>SUM(P17:P21)</f>
        <v>20239.78</v>
      </c>
      <c r="Q15" s="193">
        <f>SUM(Q17:Q21)</f>
        <v>20239.78</v>
      </c>
      <c r="R15" s="193">
        <f>SUM(R17:R18)</f>
        <v>18874.34</v>
      </c>
      <c r="S15" s="193">
        <f>SUM(S17:S18)</f>
        <v>18874.34</v>
      </c>
      <c r="T15" s="358"/>
      <c r="Y15" s="36"/>
    </row>
    <row r="16" spans="1:25" ht="15.75" customHeight="1" x14ac:dyDescent="0.2">
      <c r="A16" s="215"/>
      <c r="B16" s="202"/>
      <c r="C16" s="205"/>
      <c r="D16" s="357"/>
      <c r="E16" s="357"/>
      <c r="F16" s="357"/>
      <c r="G16" s="357"/>
      <c r="H16" s="359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359"/>
      <c r="Y16" s="36"/>
    </row>
    <row r="17" spans="1:25" ht="63" x14ac:dyDescent="0.2">
      <c r="A17" s="215"/>
      <c r="B17" s="195" t="s">
        <v>134</v>
      </c>
      <c r="C17" s="54" t="s">
        <v>122</v>
      </c>
      <c r="D17" s="55" t="s">
        <v>127</v>
      </c>
      <c r="E17" s="55" t="s">
        <v>135</v>
      </c>
      <c r="F17" s="55" t="s">
        <v>584</v>
      </c>
      <c r="G17" s="55" t="s">
        <v>129</v>
      </c>
      <c r="H17" s="59">
        <v>18930.509999999998</v>
      </c>
      <c r="I17" s="59">
        <v>18930.509999999998</v>
      </c>
      <c r="J17" s="59">
        <v>3558.4949999999999</v>
      </c>
      <c r="K17" s="59">
        <v>3558.4949999999999</v>
      </c>
      <c r="L17" s="59">
        <f>J17+6085.356</f>
        <v>9643.8509999999987</v>
      </c>
      <c r="M17" s="59">
        <v>9643.8520000000008</v>
      </c>
      <c r="N17" s="62">
        <f>L17+3532.335</f>
        <v>13176.185999999998</v>
      </c>
      <c r="O17" s="59">
        <v>12945.416999999999</v>
      </c>
      <c r="P17" s="62">
        <v>19278.46</v>
      </c>
      <c r="Q17" s="59">
        <v>19278.46</v>
      </c>
      <c r="R17" s="59">
        <v>18874.34</v>
      </c>
      <c r="S17" s="59">
        <v>18874.34</v>
      </c>
      <c r="T17" s="63"/>
      <c r="Y17" s="36"/>
    </row>
    <row r="18" spans="1:25" ht="22.5" customHeight="1" x14ac:dyDescent="0.2">
      <c r="A18" s="215"/>
      <c r="B18" s="204"/>
      <c r="C18" s="54"/>
      <c r="D18" s="55" t="s">
        <v>127</v>
      </c>
      <c r="E18" s="55" t="s">
        <v>135</v>
      </c>
      <c r="F18" s="55" t="s">
        <v>584</v>
      </c>
      <c r="G18" s="55" t="s">
        <v>130</v>
      </c>
      <c r="H18" s="59">
        <v>78.2</v>
      </c>
      <c r="I18" s="59">
        <v>78.2</v>
      </c>
      <c r="J18" s="59">
        <v>0</v>
      </c>
      <c r="K18" s="59">
        <v>0</v>
      </c>
      <c r="L18" s="59">
        <v>0</v>
      </c>
      <c r="M18" s="59">
        <v>0</v>
      </c>
      <c r="N18" s="59">
        <v>129</v>
      </c>
      <c r="O18" s="59">
        <v>0</v>
      </c>
      <c r="P18" s="59">
        <v>129</v>
      </c>
      <c r="Q18" s="59">
        <v>129</v>
      </c>
      <c r="R18" s="59">
        <v>0</v>
      </c>
      <c r="S18" s="59">
        <v>0</v>
      </c>
      <c r="T18" s="59"/>
      <c r="Y18" s="36"/>
    </row>
    <row r="19" spans="1:25" ht="22.5" customHeight="1" x14ac:dyDescent="0.2">
      <c r="A19" s="215"/>
      <c r="B19" s="204"/>
      <c r="C19" s="54"/>
      <c r="D19" s="55" t="s">
        <v>127</v>
      </c>
      <c r="E19" s="55" t="s">
        <v>135</v>
      </c>
      <c r="F19" s="55" t="s">
        <v>784</v>
      </c>
      <c r="G19" s="55" t="s">
        <v>130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52</v>
      </c>
      <c r="Q19" s="59">
        <v>52</v>
      </c>
      <c r="R19" s="59">
        <v>0</v>
      </c>
      <c r="S19" s="59">
        <v>0</v>
      </c>
      <c r="T19" s="59"/>
      <c r="Y19" s="36"/>
    </row>
    <row r="20" spans="1:25" ht="22.5" customHeight="1" x14ac:dyDescent="0.2">
      <c r="A20" s="215"/>
      <c r="B20" s="204"/>
      <c r="C20" s="54"/>
      <c r="D20" s="55" t="s">
        <v>127</v>
      </c>
      <c r="E20" s="55" t="s">
        <v>135</v>
      </c>
      <c r="F20" s="55" t="s">
        <v>785</v>
      </c>
      <c r="G20" s="55" t="s">
        <v>130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0.52</v>
      </c>
      <c r="Q20" s="59">
        <v>0.52</v>
      </c>
      <c r="R20" s="59">
        <v>0</v>
      </c>
      <c r="S20" s="59">
        <v>0</v>
      </c>
      <c r="T20" s="59"/>
      <c r="Y20" s="36"/>
    </row>
    <row r="21" spans="1:25" ht="22.5" customHeight="1" x14ac:dyDescent="0.2">
      <c r="A21" s="216"/>
      <c r="B21" s="205"/>
      <c r="C21" s="54"/>
      <c r="D21" s="55" t="s">
        <v>127</v>
      </c>
      <c r="E21" s="55" t="s">
        <v>135</v>
      </c>
      <c r="F21" s="55" t="s">
        <v>786</v>
      </c>
      <c r="G21" s="55" t="s">
        <v>130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779.8</v>
      </c>
      <c r="Q21" s="59">
        <v>779.8</v>
      </c>
      <c r="R21" s="59">
        <v>0</v>
      </c>
      <c r="S21" s="59">
        <v>0</v>
      </c>
      <c r="T21" s="59"/>
      <c r="Y21" s="36"/>
    </row>
    <row r="22" spans="1:25" ht="25.5" customHeight="1" x14ac:dyDescent="0.2">
      <c r="A22" s="214" t="s">
        <v>117</v>
      </c>
      <c r="B22" s="202" t="s">
        <v>136</v>
      </c>
      <c r="C22" s="200" t="s">
        <v>137</v>
      </c>
      <c r="D22" s="200" t="s">
        <v>534</v>
      </c>
      <c r="E22" s="193"/>
      <c r="F22" s="193"/>
      <c r="G22" s="193"/>
      <c r="H22" s="193">
        <f>H25+H32+H24+H31</f>
        <v>10292.640000000001</v>
      </c>
      <c r="I22" s="193">
        <f>I25+I32+I24+I31</f>
        <v>10285.330000000002</v>
      </c>
      <c r="J22" s="193">
        <f>J25+J32+J24+J31</f>
        <v>674.13300000000004</v>
      </c>
      <c r="K22" s="193">
        <f t="shared" ref="K22:S22" si="4">K25+K32+K24+K31</f>
        <v>647.08800000000008</v>
      </c>
      <c r="L22" s="193">
        <f t="shared" si="4"/>
        <v>1495.3840000000002</v>
      </c>
      <c r="M22" s="193">
        <f t="shared" si="4"/>
        <v>1495.375</v>
      </c>
      <c r="N22" s="193">
        <f t="shared" si="4"/>
        <v>2362.4370000000004</v>
      </c>
      <c r="O22" s="193">
        <f t="shared" si="4"/>
        <v>2319.3990000000003</v>
      </c>
      <c r="P22" s="193">
        <f>P25+P32+P24+P31</f>
        <v>3169.4389999999999</v>
      </c>
      <c r="Q22" s="193">
        <f t="shared" si="4"/>
        <v>3166.654</v>
      </c>
      <c r="R22" s="193">
        <f t="shared" si="4"/>
        <v>2950.029</v>
      </c>
      <c r="S22" s="193">
        <f t="shared" si="4"/>
        <v>2950.029</v>
      </c>
      <c r="T22" s="193"/>
      <c r="Y22" s="36"/>
    </row>
    <row r="23" spans="1:25" ht="14.25" customHeight="1" x14ac:dyDescent="0.2">
      <c r="A23" s="215"/>
      <c r="B23" s="202"/>
      <c r="C23" s="201"/>
      <c r="D23" s="201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Y23" s="36"/>
    </row>
    <row r="24" spans="1:25" ht="22.5" customHeight="1" x14ac:dyDescent="0.2">
      <c r="A24" s="215"/>
      <c r="B24" s="197" t="s">
        <v>138</v>
      </c>
      <c r="C24" s="202" t="s">
        <v>122</v>
      </c>
      <c r="D24" s="55" t="s">
        <v>127</v>
      </c>
      <c r="E24" s="58">
        <v>1105</v>
      </c>
      <c r="F24" s="55" t="s">
        <v>437</v>
      </c>
      <c r="G24" s="58">
        <v>122</v>
      </c>
      <c r="H24" s="59">
        <v>19.53</v>
      </c>
      <c r="I24" s="59">
        <v>19.53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/>
      <c r="Y24" s="36"/>
    </row>
    <row r="25" spans="1:25" ht="24" customHeight="1" x14ac:dyDescent="0.2">
      <c r="A25" s="215"/>
      <c r="B25" s="198"/>
      <c r="C25" s="202"/>
      <c r="D25" s="55" t="s">
        <v>127</v>
      </c>
      <c r="E25" s="58">
        <v>1105</v>
      </c>
      <c r="F25" s="55" t="s">
        <v>585</v>
      </c>
      <c r="G25" s="58" t="s">
        <v>121</v>
      </c>
      <c r="H25" s="59">
        <f>SUM(H26:H30)</f>
        <v>2682.89</v>
      </c>
      <c r="I25" s="59">
        <f t="shared" ref="I25" si="5">SUM(I26:I30)</f>
        <v>2677.68</v>
      </c>
      <c r="J25" s="59">
        <f>SUM(J26:J30)</f>
        <v>674.13300000000004</v>
      </c>
      <c r="K25" s="59">
        <f t="shared" ref="K25:R25" si="6">SUM(K26:K30)</f>
        <v>647.08800000000008</v>
      </c>
      <c r="L25" s="59">
        <f t="shared" si="6"/>
        <v>1495.3840000000002</v>
      </c>
      <c r="M25" s="59">
        <f t="shared" si="6"/>
        <v>1495.375</v>
      </c>
      <c r="N25" s="59">
        <f t="shared" si="6"/>
        <v>2362.4370000000004</v>
      </c>
      <c r="O25" s="59">
        <f t="shared" si="6"/>
        <v>2319.3990000000003</v>
      </c>
      <c r="P25" s="59">
        <f>SUM(P26:P30)</f>
        <v>3169.4389999999999</v>
      </c>
      <c r="Q25" s="59">
        <f>SUM(Q26:Q30)</f>
        <v>3166.654</v>
      </c>
      <c r="R25" s="59">
        <f t="shared" si="6"/>
        <v>2950.029</v>
      </c>
      <c r="S25" s="59">
        <f>R25</f>
        <v>2950.029</v>
      </c>
      <c r="T25" s="59"/>
      <c r="Y25" s="36"/>
    </row>
    <row r="26" spans="1:25" ht="24" customHeight="1" x14ac:dyDescent="0.2">
      <c r="A26" s="215"/>
      <c r="B26" s="198"/>
      <c r="C26" s="202"/>
      <c r="D26" s="55" t="s">
        <v>127</v>
      </c>
      <c r="E26" s="58">
        <v>1105</v>
      </c>
      <c r="F26" s="55" t="s">
        <v>585</v>
      </c>
      <c r="G26" s="58">
        <v>121</v>
      </c>
      <c r="H26" s="59">
        <v>2448.9</v>
      </c>
      <c r="I26" s="59">
        <v>2448.9</v>
      </c>
      <c r="J26" s="59">
        <v>449.608</v>
      </c>
      <c r="K26" s="59">
        <v>449.608</v>
      </c>
      <c r="L26" s="59">
        <f>J26+548.188+0.01</f>
        <v>997.80600000000004</v>
      </c>
      <c r="M26" s="59">
        <v>997.79700000000003</v>
      </c>
      <c r="N26" s="59">
        <v>1614.7840000000001</v>
      </c>
      <c r="O26" s="59">
        <v>1588.0340000000001</v>
      </c>
      <c r="P26" s="59">
        <v>2087.54</v>
      </c>
      <c r="Q26" s="59">
        <v>2087.54</v>
      </c>
      <c r="R26" s="59">
        <v>1895.2829999999999</v>
      </c>
      <c r="S26" s="59">
        <f t="shared" ref="S26:S31" si="7">R26</f>
        <v>1895.2829999999999</v>
      </c>
      <c r="T26" s="59"/>
      <c r="Y26" s="36"/>
    </row>
    <row r="27" spans="1:25" ht="24" customHeight="1" x14ac:dyDescent="0.2">
      <c r="A27" s="215"/>
      <c r="B27" s="198"/>
      <c r="C27" s="202"/>
      <c r="D27" s="55" t="s">
        <v>127</v>
      </c>
      <c r="E27" s="58">
        <v>1105</v>
      </c>
      <c r="F27" s="55" t="s">
        <v>585</v>
      </c>
      <c r="G27" s="58">
        <v>122</v>
      </c>
      <c r="H27" s="59">
        <v>44.84</v>
      </c>
      <c r="I27" s="59">
        <v>42.84</v>
      </c>
      <c r="J27" s="59">
        <v>3</v>
      </c>
      <c r="K27" s="59">
        <v>3</v>
      </c>
      <c r="L27" s="59">
        <f>J27+11.45</f>
        <v>14.45</v>
      </c>
      <c r="M27" s="59">
        <v>14.45</v>
      </c>
      <c r="N27" s="59">
        <v>24</v>
      </c>
      <c r="O27" s="59">
        <v>18.018999999999998</v>
      </c>
      <c r="P27" s="59">
        <v>43.46</v>
      </c>
      <c r="Q27" s="59">
        <v>40.68</v>
      </c>
      <c r="R27" s="59">
        <v>40</v>
      </c>
      <c r="S27" s="59">
        <f t="shared" si="7"/>
        <v>40</v>
      </c>
      <c r="T27" s="59"/>
      <c r="Y27" s="36"/>
    </row>
    <row r="28" spans="1:25" ht="24" customHeight="1" x14ac:dyDescent="0.2">
      <c r="A28" s="215"/>
      <c r="B28" s="198"/>
      <c r="C28" s="202"/>
      <c r="D28" s="55" t="s">
        <v>127</v>
      </c>
      <c r="E28" s="58">
        <v>1105</v>
      </c>
      <c r="F28" s="55" t="s">
        <v>585</v>
      </c>
      <c r="G28" s="58">
        <v>129</v>
      </c>
      <c r="H28" s="59">
        <v>0</v>
      </c>
      <c r="I28" s="59">
        <v>0</v>
      </c>
      <c r="J28" s="59">
        <v>135.78</v>
      </c>
      <c r="K28" s="59">
        <v>135.78</v>
      </c>
      <c r="L28" s="59">
        <f>J28+165.55</f>
        <v>301.33000000000004</v>
      </c>
      <c r="M28" s="59">
        <v>301.33</v>
      </c>
      <c r="N28" s="59">
        <v>478.18599999999998</v>
      </c>
      <c r="O28" s="59">
        <v>478.18599999999998</v>
      </c>
      <c r="P28" s="59">
        <v>628.65899999999999</v>
      </c>
      <c r="Q28" s="59">
        <v>628.65899999999999</v>
      </c>
      <c r="R28" s="59">
        <v>572.38599999999997</v>
      </c>
      <c r="S28" s="59">
        <f t="shared" si="7"/>
        <v>572.38599999999997</v>
      </c>
      <c r="T28" s="59"/>
      <c r="Y28" s="36"/>
    </row>
    <row r="29" spans="1:25" ht="24" customHeight="1" x14ac:dyDescent="0.2">
      <c r="A29" s="215"/>
      <c r="B29" s="198"/>
      <c r="C29" s="202"/>
      <c r="D29" s="55" t="s">
        <v>127</v>
      </c>
      <c r="E29" s="58">
        <v>1105</v>
      </c>
      <c r="F29" s="55" t="s">
        <v>585</v>
      </c>
      <c r="G29" s="58">
        <v>244</v>
      </c>
      <c r="H29" s="59">
        <v>188.97</v>
      </c>
      <c r="I29" s="59">
        <v>185.76</v>
      </c>
      <c r="J29" s="59">
        <v>85.745000000000005</v>
      </c>
      <c r="K29" s="59">
        <v>58.7</v>
      </c>
      <c r="L29" s="59">
        <f>J29+96.008</f>
        <v>181.75299999999999</v>
      </c>
      <c r="M29" s="59">
        <v>181.75299999999999</v>
      </c>
      <c r="N29" s="59">
        <v>245.37700000000001</v>
      </c>
      <c r="O29" s="59">
        <v>235.07</v>
      </c>
      <c r="P29" s="59">
        <v>409.6</v>
      </c>
      <c r="Q29" s="59">
        <v>409.6</v>
      </c>
      <c r="R29" s="59">
        <v>442.22</v>
      </c>
      <c r="S29" s="59">
        <f t="shared" si="7"/>
        <v>442.22</v>
      </c>
      <c r="T29" s="59"/>
      <c r="Y29" s="36"/>
    </row>
    <row r="30" spans="1:25" s="43" customFormat="1" ht="24" customHeight="1" x14ac:dyDescent="0.2">
      <c r="A30" s="215"/>
      <c r="B30" s="199"/>
      <c r="C30" s="202"/>
      <c r="D30" s="55" t="s">
        <v>127</v>
      </c>
      <c r="E30" s="58">
        <v>1105</v>
      </c>
      <c r="F30" s="55" t="s">
        <v>585</v>
      </c>
      <c r="G30" s="58">
        <v>852</v>
      </c>
      <c r="H30" s="59">
        <v>0.18</v>
      </c>
      <c r="I30" s="59">
        <v>0.18</v>
      </c>
      <c r="J30" s="59">
        <v>0</v>
      </c>
      <c r="K30" s="59">
        <v>0</v>
      </c>
      <c r="L30" s="59">
        <v>4.4999999999999998E-2</v>
      </c>
      <c r="M30" s="59">
        <v>4.4999999999999998E-2</v>
      </c>
      <c r="N30" s="59">
        <v>0.09</v>
      </c>
      <c r="O30" s="59">
        <v>0.09</v>
      </c>
      <c r="P30" s="59">
        <v>0.18</v>
      </c>
      <c r="Q30" s="59">
        <v>0.17499999999999999</v>
      </c>
      <c r="R30" s="59">
        <v>0.14000000000000001</v>
      </c>
      <c r="S30" s="59">
        <f t="shared" si="7"/>
        <v>0.14000000000000001</v>
      </c>
      <c r="T30" s="59"/>
      <c r="U30" s="36"/>
      <c r="V30" s="36"/>
      <c r="W30" s="36"/>
      <c r="X30" s="36"/>
    </row>
    <row r="31" spans="1:25" s="43" customFormat="1" ht="24" customHeight="1" x14ac:dyDescent="0.2">
      <c r="A31" s="215"/>
      <c r="B31" s="195" t="s">
        <v>139</v>
      </c>
      <c r="C31" s="202" t="s">
        <v>122</v>
      </c>
      <c r="D31" s="55" t="s">
        <v>127</v>
      </c>
      <c r="E31" s="58">
        <v>1105</v>
      </c>
      <c r="F31" s="55" t="s">
        <v>437</v>
      </c>
      <c r="G31" s="58">
        <v>111</v>
      </c>
      <c r="H31" s="59">
        <v>13.02</v>
      </c>
      <c r="I31" s="59">
        <v>13.02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f t="shared" si="7"/>
        <v>0</v>
      </c>
      <c r="T31" s="59"/>
      <c r="U31" s="36"/>
      <c r="V31" s="36"/>
      <c r="W31" s="36"/>
      <c r="X31" s="36"/>
    </row>
    <row r="32" spans="1:25" s="43" customFormat="1" ht="24" customHeight="1" x14ac:dyDescent="0.2">
      <c r="A32" s="215"/>
      <c r="B32" s="196"/>
      <c r="C32" s="202"/>
      <c r="D32" s="55" t="s">
        <v>127</v>
      </c>
      <c r="E32" s="58">
        <v>1105</v>
      </c>
      <c r="F32" s="55" t="s">
        <v>140</v>
      </c>
      <c r="G32" s="58" t="s">
        <v>121</v>
      </c>
      <c r="H32" s="59">
        <f>SUM(H33:H36)</f>
        <v>7577.2</v>
      </c>
      <c r="I32" s="59">
        <f>SUM(I33:I36)</f>
        <v>7575.1</v>
      </c>
      <c r="J32" s="59">
        <f t="shared" ref="J32:S32" si="8">SUM(J33:J36)</f>
        <v>0</v>
      </c>
      <c r="K32" s="59">
        <f t="shared" si="8"/>
        <v>0</v>
      </c>
      <c r="L32" s="59">
        <f t="shared" si="8"/>
        <v>0</v>
      </c>
      <c r="M32" s="59">
        <f t="shared" si="8"/>
        <v>0</v>
      </c>
      <c r="N32" s="59">
        <f t="shared" si="8"/>
        <v>0</v>
      </c>
      <c r="O32" s="59">
        <f t="shared" si="8"/>
        <v>0</v>
      </c>
      <c r="P32" s="59">
        <f t="shared" si="8"/>
        <v>0</v>
      </c>
      <c r="Q32" s="59">
        <f t="shared" si="8"/>
        <v>0</v>
      </c>
      <c r="R32" s="59">
        <f t="shared" si="8"/>
        <v>0</v>
      </c>
      <c r="S32" s="59">
        <f t="shared" si="8"/>
        <v>0</v>
      </c>
      <c r="T32" s="63"/>
      <c r="U32" s="36"/>
      <c r="V32" s="36"/>
      <c r="W32" s="36"/>
      <c r="X32" s="36"/>
    </row>
    <row r="33" spans="1:24" s="43" customFormat="1" ht="24" customHeight="1" x14ac:dyDescent="0.2">
      <c r="A33" s="215"/>
      <c r="B33" s="196"/>
      <c r="C33" s="202"/>
      <c r="D33" s="55" t="s">
        <v>127</v>
      </c>
      <c r="E33" s="58">
        <v>1105</v>
      </c>
      <c r="F33" s="55" t="s">
        <v>140</v>
      </c>
      <c r="G33" s="58">
        <v>111</v>
      </c>
      <c r="H33" s="59">
        <v>6564.23</v>
      </c>
      <c r="I33" s="59">
        <v>6564.23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/>
      <c r="U33" s="36"/>
      <c r="V33" s="36"/>
      <c r="W33" s="36"/>
      <c r="X33" s="36"/>
    </row>
    <row r="34" spans="1:24" s="43" customFormat="1" ht="24" customHeight="1" x14ac:dyDescent="0.2">
      <c r="A34" s="215"/>
      <c r="B34" s="196"/>
      <c r="C34" s="202"/>
      <c r="D34" s="55" t="s">
        <v>127</v>
      </c>
      <c r="E34" s="58">
        <v>1105</v>
      </c>
      <c r="F34" s="55" t="s">
        <v>140</v>
      </c>
      <c r="G34" s="58">
        <v>112</v>
      </c>
      <c r="H34" s="59">
        <v>0</v>
      </c>
      <c r="I34" s="59">
        <v>0</v>
      </c>
      <c r="J34" s="59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/>
      <c r="U34" s="36"/>
      <c r="V34" s="36"/>
      <c r="W34" s="36"/>
      <c r="X34" s="36"/>
    </row>
    <row r="35" spans="1:24" s="43" customFormat="1" ht="24" customHeight="1" x14ac:dyDescent="0.2">
      <c r="A35" s="215"/>
      <c r="B35" s="196"/>
      <c r="C35" s="202"/>
      <c r="D35" s="55" t="s">
        <v>127</v>
      </c>
      <c r="E35" s="58">
        <v>1105</v>
      </c>
      <c r="F35" s="55" t="s">
        <v>140</v>
      </c>
      <c r="G35" s="58">
        <v>852</v>
      </c>
      <c r="H35" s="59">
        <v>0.39</v>
      </c>
      <c r="I35" s="59">
        <v>0.39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/>
      <c r="U35" s="36"/>
      <c r="V35" s="36"/>
      <c r="W35" s="36"/>
      <c r="X35" s="36"/>
    </row>
    <row r="36" spans="1:24" s="43" customFormat="1" ht="24" customHeight="1" x14ac:dyDescent="0.2">
      <c r="A36" s="216"/>
      <c r="B36" s="201"/>
      <c r="C36" s="202"/>
      <c r="D36" s="55" t="s">
        <v>127</v>
      </c>
      <c r="E36" s="58">
        <v>1105</v>
      </c>
      <c r="F36" s="55" t="s">
        <v>140</v>
      </c>
      <c r="G36" s="58">
        <v>244</v>
      </c>
      <c r="H36" s="59">
        <v>1012.58</v>
      </c>
      <c r="I36" s="59">
        <v>1010.48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/>
      <c r="U36" s="36"/>
      <c r="V36" s="36"/>
      <c r="W36" s="36"/>
      <c r="X36" s="36"/>
    </row>
    <row r="37" spans="1:24" s="43" customFormat="1" x14ac:dyDescent="0.2"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36"/>
      <c r="V37" s="36"/>
      <c r="W37" s="36"/>
      <c r="X37" s="36"/>
    </row>
  </sheetData>
  <mergeCells count="67">
    <mergeCell ref="Q15:Q16"/>
    <mergeCell ref="R15:R16"/>
    <mergeCell ref="S15:S16"/>
    <mergeCell ref="T15:T16"/>
    <mergeCell ref="L15:L16"/>
    <mergeCell ref="M15:M16"/>
    <mergeCell ref="N15:N16"/>
    <mergeCell ref="O15:O16"/>
    <mergeCell ref="P15:P16"/>
    <mergeCell ref="J22:J23"/>
    <mergeCell ref="K22:K23"/>
    <mergeCell ref="A2:A5"/>
    <mergeCell ref="A6:A7"/>
    <mergeCell ref="A8:A14"/>
    <mergeCell ref="A15:A21"/>
    <mergeCell ref="A22:A3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B9:B14"/>
    <mergeCell ref="B15:B16"/>
    <mergeCell ref="B22:B23"/>
    <mergeCell ref="C24:C30"/>
    <mergeCell ref="B1:T1"/>
    <mergeCell ref="B6:B7"/>
    <mergeCell ref="B2:B5"/>
    <mergeCell ref="C2:C5"/>
    <mergeCell ref="E3:E5"/>
    <mergeCell ref="F3:F5"/>
    <mergeCell ref="G3:G5"/>
    <mergeCell ref="B17:B21"/>
    <mergeCell ref="F22:F23"/>
    <mergeCell ref="G22:G23"/>
    <mergeCell ref="H22:H23"/>
    <mergeCell ref="I22:I23"/>
    <mergeCell ref="D2:G2"/>
    <mergeCell ref="H2:S2"/>
    <mergeCell ref="T2:T5"/>
    <mergeCell ref="D3:D5"/>
    <mergeCell ref="H3:I4"/>
    <mergeCell ref="J3:Q3"/>
    <mergeCell ref="R3:S4"/>
    <mergeCell ref="J4:K4"/>
    <mergeCell ref="L4:M4"/>
    <mergeCell ref="N4:O4"/>
    <mergeCell ref="P4:Q4"/>
    <mergeCell ref="B31:B36"/>
    <mergeCell ref="B24:B30"/>
    <mergeCell ref="C22:C23"/>
    <mergeCell ref="D22:D23"/>
    <mergeCell ref="E22:E23"/>
    <mergeCell ref="C31:C36"/>
    <mergeCell ref="Q22:Q23"/>
    <mergeCell ref="R22:R23"/>
    <mergeCell ref="S22:S23"/>
    <mergeCell ref="T22:T23"/>
    <mergeCell ref="L22:L23"/>
    <mergeCell ref="M22:M23"/>
    <mergeCell ref="N22:N23"/>
    <mergeCell ref="O22:O23"/>
    <mergeCell ref="P22:P23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42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272"/>
  <sheetViews>
    <sheetView view="pageBreakPreview" zoomScale="90" zoomScaleSheetLayoutView="90" workbookViewId="0">
      <selection activeCell="B87" sqref="B87:B90"/>
    </sheetView>
  </sheetViews>
  <sheetFormatPr defaultColWidth="9.140625" defaultRowHeight="15.75" x14ac:dyDescent="0.2"/>
  <cols>
    <col min="1" max="1" width="12.85546875" style="78" customWidth="1"/>
    <col min="2" max="2" width="41.85546875" style="78" customWidth="1"/>
    <col min="3" max="3" width="16.42578125" style="78" customWidth="1"/>
    <col min="4" max="4" width="9" style="78" customWidth="1"/>
    <col min="5" max="5" width="12.7109375" style="78" customWidth="1"/>
    <col min="6" max="6" width="0.7109375" style="78" customWidth="1"/>
    <col min="7" max="7" width="12.7109375" style="78" customWidth="1"/>
    <col min="8" max="8" width="9.5703125" style="78" customWidth="1"/>
    <col min="9" max="10" width="12.7109375" style="78" customWidth="1"/>
    <col min="11" max="12" width="12.7109375" style="82" customWidth="1"/>
    <col min="13" max="14" width="12.7109375" style="78" customWidth="1"/>
    <col min="15" max="15" width="16.140625" style="82" customWidth="1"/>
    <col min="16" max="16" width="16.140625" style="78" customWidth="1"/>
    <col min="17" max="17" width="16.28515625" style="78" customWidth="1"/>
    <col min="18" max="18" width="14.140625" style="78" customWidth="1"/>
    <col min="19" max="16384" width="9.140625" style="78"/>
  </cols>
  <sheetData>
    <row r="1" spans="1:21" ht="43.5" customHeight="1" x14ac:dyDescent="0.2">
      <c r="A1" s="288" t="s">
        <v>872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</row>
    <row r="2" spans="1:21" x14ac:dyDescent="0.2">
      <c r="A2" s="214" t="s">
        <v>102</v>
      </c>
      <c r="B2" s="214" t="s">
        <v>172</v>
      </c>
      <c r="C2" s="206" t="s">
        <v>103</v>
      </c>
      <c r="D2" s="224" t="s">
        <v>1</v>
      </c>
      <c r="E2" s="224"/>
      <c r="F2" s="224"/>
      <c r="G2" s="224"/>
      <c r="H2" s="225"/>
      <c r="I2" s="256" t="s">
        <v>2</v>
      </c>
      <c r="J2" s="246"/>
      <c r="K2" s="237"/>
      <c r="L2" s="237"/>
      <c r="M2" s="237"/>
      <c r="N2" s="237"/>
      <c r="O2" s="237"/>
      <c r="P2" s="259"/>
      <c r="Q2" s="206" t="s">
        <v>3</v>
      </c>
    </row>
    <row r="3" spans="1:21" x14ac:dyDescent="0.2">
      <c r="A3" s="215"/>
      <c r="B3" s="215"/>
      <c r="C3" s="206"/>
      <c r="D3" s="255"/>
      <c r="E3" s="255"/>
      <c r="F3" s="255"/>
      <c r="G3" s="255"/>
      <c r="H3" s="213"/>
      <c r="I3" s="256" t="s">
        <v>512</v>
      </c>
      <c r="J3" s="246"/>
      <c r="K3" s="237"/>
      <c r="L3" s="237"/>
      <c r="M3" s="237"/>
      <c r="N3" s="237"/>
      <c r="O3" s="237"/>
      <c r="P3" s="259"/>
      <c r="Q3" s="206"/>
    </row>
    <row r="4" spans="1:21" x14ac:dyDescent="0.2">
      <c r="A4" s="215"/>
      <c r="B4" s="215"/>
      <c r="C4" s="206"/>
      <c r="D4" s="206" t="s">
        <v>4</v>
      </c>
      <c r="E4" s="206" t="s">
        <v>173</v>
      </c>
      <c r="F4" s="206" t="s">
        <v>6</v>
      </c>
      <c r="G4" s="206"/>
      <c r="H4" s="206" t="s">
        <v>7</v>
      </c>
      <c r="I4" s="256" t="s">
        <v>9</v>
      </c>
      <c r="J4" s="257"/>
      <c r="K4" s="289" t="s">
        <v>175</v>
      </c>
      <c r="L4" s="290"/>
      <c r="M4" s="256" t="s">
        <v>11</v>
      </c>
      <c r="N4" s="257"/>
      <c r="O4" s="289" t="s">
        <v>12</v>
      </c>
      <c r="P4" s="259"/>
      <c r="Q4" s="206"/>
    </row>
    <row r="5" spans="1:21" x14ac:dyDescent="0.2">
      <c r="A5" s="233"/>
      <c r="B5" s="233"/>
      <c r="C5" s="235"/>
      <c r="D5" s="235"/>
      <c r="E5" s="235"/>
      <c r="F5" s="235"/>
      <c r="G5" s="235"/>
      <c r="H5" s="235"/>
      <c r="I5" s="66" t="s">
        <v>13</v>
      </c>
      <c r="J5" s="66" t="s">
        <v>14</v>
      </c>
      <c r="K5" s="79" t="s">
        <v>13</v>
      </c>
      <c r="L5" s="79" t="s">
        <v>14</v>
      </c>
      <c r="M5" s="66" t="s">
        <v>13</v>
      </c>
      <c r="N5" s="66" t="s">
        <v>14</v>
      </c>
      <c r="O5" s="80" t="s">
        <v>13</v>
      </c>
      <c r="P5" s="67" t="s">
        <v>14</v>
      </c>
      <c r="Q5" s="72"/>
    </row>
    <row r="6" spans="1:21" x14ac:dyDescent="0.2">
      <c r="A6" s="214" t="s">
        <v>105</v>
      </c>
      <c r="B6" s="214" t="s">
        <v>406</v>
      </c>
      <c r="C6" s="256" t="s">
        <v>288</v>
      </c>
      <c r="D6" s="246"/>
      <c r="E6" s="246"/>
      <c r="F6" s="246"/>
      <c r="G6" s="246"/>
      <c r="H6" s="257"/>
      <c r="I6" s="81">
        <f t="shared" ref="I6:P6" si="0">I8+I9</f>
        <v>200468.06000000003</v>
      </c>
      <c r="J6" s="81">
        <f t="shared" si="0"/>
        <v>241037.16000000003</v>
      </c>
      <c r="K6" s="80">
        <f t="shared" si="0"/>
        <v>552010.5</v>
      </c>
      <c r="L6" s="80">
        <f t="shared" si="0"/>
        <v>534629.67000000004</v>
      </c>
      <c r="M6" s="80">
        <f t="shared" si="0"/>
        <v>734592.19</v>
      </c>
      <c r="N6" s="80">
        <f t="shared" si="0"/>
        <v>790096.33999999985</v>
      </c>
      <c r="O6" s="80">
        <f t="shared" si="0"/>
        <v>1085196.79</v>
      </c>
      <c r="P6" s="80">
        <f t="shared" si="0"/>
        <v>1073406.1499999999</v>
      </c>
      <c r="Q6" s="214"/>
      <c r="S6" s="82"/>
    </row>
    <row r="7" spans="1:21" x14ac:dyDescent="0.2">
      <c r="A7" s="215"/>
      <c r="B7" s="215"/>
      <c r="C7" s="256"/>
      <c r="D7" s="246"/>
      <c r="E7" s="246"/>
      <c r="F7" s="246"/>
      <c r="G7" s="246"/>
      <c r="H7" s="257"/>
      <c r="I7" s="80"/>
      <c r="J7" s="80"/>
      <c r="K7" s="80"/>
      <c r="L7" s="80"/>
      <c r="M7" s="80"/>
      <c r="N7" s="80"/>
      <c r="O7" s="80"/>
      <c r="P7" s="81"/>
      <c r="Q7" s="215"/>
      <c r="S7" s="83"/>
    </row>
    <row r="8" spans="1:21" x14ac:dyDescent="0.2">
      <c r="A8" s="215"/>
      <c r="B8" s="215"/>
      <c r="C8" s="256" t="s">
        <v>153</v>
      </c>
      <c r="D8" s="246"/>
      <c r="E8" s="246"/>
      <c r="F8" s="246"/>
      <c r="G8" s="246"/>
      <c r="H8" s="257"/>
      <c r="I8" s="81">
        <f t="shared" ref="I8:P8" si="1">I186</f>
        <v>200</v>
      </c>
      <c r="J8" s="81">
        <f t="shared" si="1"/>
        <v>0</v>
      </c>
      <c r="K8" s="81">
        <f>K186</f>
        <v>200</v>
      </c>
      <c r="L8" s="81">
        <f t="shared" si="1"/>
        <v>0</v>
      </c>
      <c r="M8" s="81">
        <f t="shared" si="1"/>
        <v>200</v>
      </c>
      <c r="N8" s="81">
        <f t="shared" si="1"/>
        <v>0</v>
      </c>
      <c r="O8" s="81">
        <f t="shared" si="1"/>
        <v>200</v>
      </c>
      <c r="P8" s="81">
        <f t="shared" si="1"/>
        <v>200</v>
      </c>
      <c r="Q8" s="215"/>
      <c r="R8" s="84"/>
      <c r="S8" s="83"/>
    </row>
    <row r="9" spans="1:21" x14ac:dyDescent="0.2">
      <c r="A9" s="216"/>
      <c r="B9" s="216"/>
      <c r="C9" s="256" t="s">
        <v>289</v>
      </c>
      <c r="D9" s="246"/>
      <c r="E9" s="246"/>
      <c r="F9" s="246"/>
      <c r="G9" s="246"/>
      <c r="H9" s="257"/>
      <c r="I9" s="81">
        <f>I10+I83+I161+I230-200</f>
        <v>200268.06000000003</v>
      </c>
      <c r="J9" s="81">
        <f>J10+J83+J161+J230</f>
        <v>241037.16000000003</v>
      </c>
      <c r="K9" s="80">
        <f>K10+K83+K161+K230</f>
        <v>551810.5</v>
      </c>
      <c r="L9" s="80">
        <f>L10+L83+L161+L230</f>
        <v>534629.67000000004</v>
      </c>
      <c r="M9" s="80">
        <f>M10+M83+M161+M230</f>
        <v>734392.19</v>
      </c>
      <c r="N9" s="80">
        <f>N10+N83+N161+N230</f>
        <v>790096.33999999985</v>
      </c>
      <c r="O9" s="80">
        <f>O10+O83+O161+O230-200</f>
        <v>1084996.79</v>
      </c>
      <c r="P9" s="80">
        <f>P10+P83+P161+P230-200</f>
        <v>1073206.1499999999</v>
      </c>
      <c r="Q9" s="216"/>
    </row>
    <row r="10" spans="1:21" x14ac:dyDescent="0.2">
      <c r="A10" s="214" t="s">
        <v>112</v>
      </c>
      <c r="B10" s="214" t="s">
        <v>290</v>
      </c>
      <c r="C10" s="256" t="s">
        <v>291</v>
      </c>
      <c r="D10" s="246"/>
      <c r="E10" s="246"/>
      <c r="F10" s="246"/>
      <c r="G10" s="246"/>
      <c r="H10" s="257"/>
      <c r="I10" s="80">
        <f t="shared" ref="I10:P10" si="2">I11+I12+I13</f>
        <v>86123.75</v>
      </c>
      <c r="J10" s="80">
        <f t="shared" si="2"/>
        <v>106731.66</v>
      </c>
      <c r="K10" s="80">
        <f t="shared" si="2"/>
        <v>225484.34</v>
      </c>
      <c r="L10" s="80">
        <f t="shared" si="2"/>
        <v>215895.17000000004</v>
      </c>
      <c r="M10" s="80">
        <f t="shared" si="2"/>
        <v>312854.23999999993</v>
      </c>
      <c r="N10" s="80">
        <f t="shared" si="2"/>
        <v>334497.08999999997</v>
      </c>
      <c r="O10" s="80">
        <f t="shared" si="2"/>
        <v>471450.24</v>
      </c>
      <c r="P10" s="80">
        <f t="shared" si="2"/>
        <v>465018.58999999997</v>
      </c>
      <c r="Q10" s="214"/>
      <c r="S10" s="82"/>
    </row>
    <row r="11" spans="1:21" x14ac:dyDescent="0.2">
      <c r="A11" s="215"/>
      <c r="B11" s="215"/>
      <c r="C11" s="256" t="s">
        <v>292</v>
      </c>
      <c r="D11" s="246"/>
      <c r="E11" s="246"/>
      <c r="F11" s="246"/>
      <c r="G11" s="246"/>
      <c r="H11" s="257"/>
      <c r="I11" s="80">
        <f>I18+I25+I34+I49+I51+I54+I59+I65+I68+I81</f>
        <v>24264.109999999997</v>
      </c>
      <c r="J11" s="80">
        <f t="shared" ref="J11:P11" si="3">J18+J25+J34+J49+J51+J54+J59+J65+J68+J81</f>
        <v>29678.25</v>
      </c>
      <c r="K11" s="80">
        <f t="shared" si="3"/>
        <v>55379.98</v>
      </c>
      <c r="L11" s="80">
        <f t="shared" si="3"/>
        <v>54227.770000000004</v>
      </c>
      <c r="M11" s="80">
        <f t="shared" si="3"/>
        <v>81125.41</v>
      </c>
      <c r="N11" s="80">
        <f t="shared" si="3"/>
        <v>87246.29</v>
      </c>
      <c r="O11" s="80">
        <f t="shared" si="3"/>
        <v>120019.36</v>
      </c>
      <c r="P11" s="80">
        <f t="shared" si="3"/>
        <v>120018.1</v>
      </c>
      <c r="Q11" s="215"/>
      <c r="S11" s="83"/>
    </row>
    <row r="12" spans="1:21" x14ac:dyDescent="0.2">
      <c r="A12" s="215"/>
      <c r="B12" s="215"/>
      <c r="C12" s="256" t="s">
        <v>293</v>
      </c>
      <c r="D12" s="246"/>
      <c r="E12" s="246"/>
      <c r="F12" s="246"/>
      <c r="G12" s="246"/>
      <c r="H12" s="257"/>
      <c r="I12" s="80">
        <f>I23+I30+I37+I40+I43+I47+I62+I64+I67+I71+I76+I79+I80</f>
        <v>61859.64</v>
      </c>
      <c r="J12" s="80">
        <f t="shared" ref="J12:P12" si="4">J23+J30+J37+J40+J43+J47+J62+J64+J67+J71+J76+J79+J80</f>
        <v>77053.41</v>
      </c>
      <c r="K12" s="80">
        <f t="shared" si="4"/>
        <v>170104.36</v>
      </c>
      <c r="L12" s="80">
        <f t="shared" si="4"/>
        <v>161667.40000000002</v>
      </c>
      <c r="M12" s="80">
        <f t="shared" si="4"/>
        <v>231728.82999999993</v>
      </c>
      <c r="N12" s="80">
        <f t="shared" si="4"/>
        <v>247250.79999999996</v>
      </c>
      <c r="O12" s="80">
        <f t="shared" si="4"/>
        <v>351430.88</v>
      </c>
      <c r="P12" s="80">
        <f t="shared" si="4"/>
        <v>345000.49</v>
      </c>
      <c r="Q12" s="215"/>
      <c r="R12" s="84"/>
      <c r="S12" s="83"/>
    </row>
    <row r="13" spans="1:21" x14ac:dyDescent="0.2">
      <c r="A13" s="216"/>
      <c r="B13" s="216"/>
      <c r="C13" s="256" t="s">
        <v>294</v>
      </c>
      <c r="D13" s="246"/>
      <c r="E13" s="246"/>
      <c r="F13" s="246"/>
      <c r="G13" s="246"/>
      <c r="H13" s="257"/>
      <c r="I13" s="80">
        <f t="shared" ref="I13:P13" si="5">I53+I50</f>
        <v>0</v>
      </c>
      <c r="J13" s="80">
        <f t="shared" si="5"/>
        <v>0</v>
      </c>
      <c r="K13" s="80">
        <f t="shared" si="5"/>
        <v>0</v>
      </c>
      <c r="L13" s="80">
        <f t="shared" si="5"/>
        <v>0</v>
      </c>
      <c r="M13" s="80">
        <f t="shared" si="5"/>
        <v>0</v>
      </c>
      <c r="N13" s="80">
        <f t="shared" si="5"/>
        <v>0</v>
      </c>
      <c r="O13" s="80">
        <f t="shared" si="5"/>
        <v>0</v>
      </c>
      <c r="P13" s="80">
        <f t="shared" si="5"/>
        <v>0</v>
      </c>
      <c r="Q13" s="216"/>
    </row>
    <row r="14" spans="1:21" x14ac:dyDescent="0.2">
      <c r="A14" s="206" t="s">
        <v>295</v>
      </c>
      <c r="B14" s="206" t="s">
        <v>296</v>
      </c>
      <c r="C14" s="206" t="s">
        <v>289</v>
      </c>
      <c r="D14" s="207" t="s">
        <v>156</v>
      </c>
      <c r="E14" s="206" t="s">
        <v>297</v>
      </c>
      <c r="F14" s="206"/>
      <c r="G14" s="67">
        <v>1310080610</v>
      </c>
      <c r="H14" s="67">
        <v>611</v>
      </c>
      <c r="I14" s="80">
        <f>20242.01+0.01</f>
        <v>20242.019999999997</v>
      </c>
      <c r="J14" s="80">
        <v>24515.200000000001</v>
      </c>
      <c r="K14" s="80">
        <v>45644.72</v>
      </c>
      <c r="L14" s="80">
        <v>44960.41</v>
      </c>
      <c r="M14" s="80">
        <f>64927.63+0.01</f>
        <v>64927.64</v>
      </c>
      <c r="N14" s="80">
        <f>70412.29+0.01</f>
        <v>70412.299999999988</v>
      </c>
      <c r="O14" s="80">
        <v>95144.52</v>
      </c>
      <c r="P14" s="80">
        <v>95144.52</v>
      </c>
      <c r="Q14" s="214"/>
    </row>
    <row r="15" spans="1:21" x14ac:dyDescent="0.2">
      <c r="A15" s="206"/>
      <c r="B15" s="206"/>
      <c r="C15" s="206"/>
      <c r="D15" s="207"/>
      <c r="E15" s="206"/>
      <c r="F15" s="206"/>
      <c r="G15" s="67">
        <v>1310080610</v>
      </c>
      <c r="H15" s="67">
        <v>621</v>
      </c>
      <c r="I15" s="80">
        <v>3342.36</v>
      </c>
      <c r="J15" s="80">
        <v>4309.0200000000004</v>
      </c>
      <c r="K15" s="80">
        <v>7722.71</v>
      </c>
      <c r="L15" s="80">
        <v>7722.71</v>
      </c>
      <c r="M15" s="80">
        <v>11230.62</v>
      </c>
      <c r="N15" s="80">
        <v>12461.62</v>
      </c>
      <c r="O15" s="80">
        <v>16642.080000000002</v>
      </c>
      <c r="P15" s="80">
        <v>16642.080000000002</v>
      </c>
      <c r="Q15" s="215"/>
      <c r="T15" s="82"/>
      <c r="U15" s="82"/>
    </row>
    <row r="16" spans="1:21" x14ac:dyDescent="0.2">
      <c r="A16" s="206"/>
      <c r="B16" s="206"/>
      <c r="C16" s="206"/>
      <c r="D16" s="207"/>
      <c r="E16" s="207" t="s">
        <v>298</v>
      </c>
      <c r="F16" s="207"/>
      <c r="G16" s="67">
        <v>1310080610</v>
      </c>
      <c r="H16" s="67">
        <v>611</v>
      </c>
      <c r="I16" s="80">
        <v>585.73</v>
      </c>
      <c r="J16" s="80">
        <v>710.73</v>
      </c>
      <c r="K16" s="80">
        <v>1195.6500000000001</v>
      </c>
      <c r="L16" s="80">
        <v>1176.1199999999999</v>
      </c>
      <c r="M16" s="80">
        <v>1551.96</v>
      </c>
      <c r="N16" s="80">
        <v>1801.16</v>
      </c>
      <c r="O16" s="80">
        <v>3042.5</v>
      </c>
      <c r="P16" s="80">
        <v>3042.5</v>
      </c>
      <c r="Q16" s="215"/>
      <c r="T16" s="82"/>
      <c r="U16" s="82"/>
    </row>
    <row r="17" spans="1:21" x14ac:dyDescent="0.2">
      <c r="A17" s="206"/>
      <c r="B17" s="206"/>
      <c r="C17" s="206"/>
      <c r="D17" s="207"/>
      <c r="E17" s="207"/>
      <c r="F17" s="207"/>
      <c r="G17" s="67">
        <v>1310080610</v>
      </c>
      <c r="H17" s="67">
        <v>621</v>
      </c>
      <c r="I17" s="80">
        <v>94</v>
      </c>
      <c r="J17" s="80">
        <v>143.30000000000001</v>
      </c>
      <c r="K17" s="80">
        <v>316.89999999999998</v>
      </c>
      <c r="L17" s="80">
        <v>260.04000000000002</v>
      </c>
      <c r="M17" s="80">
        <v>325.04000000000002</v>
      </c>
      <c r="N17" s="80">
        <v>325.04000000000002</v>
      </c>
      <c r="O17" s="80">
        <v>366.04</v>
      </c>
      <c r="P17" s="80">
        <v>366.04</v>
      </c>
      <c r="Q17" s="215"/>
      <c r="T17" s="82"/>
      <c r="U17" s="82"/>
    </row>
    <row r="18" spans="1:21" x14ac:dyDescent="0.2">
      <c r="A18" s="206"/>
      <c r="B18" s="206"/>
      <c r="C18" s="206"/>
      <c r="D18" s="206" t="s">
        <v>299</v>
      </c>
      <c r="E18" s="206"/>
      <c r="F18" s="206"/>
      <c r="G18" s="206"/>
      <c r="H18" s="206"/>
      <c r="I18" s="85">
        <f>SUM(I14:I17)</f>
        <v>24264.109999999997</v>
      </c>
      <c r="J18" s="85">
        <f t="shared" ref="J18:P18" si="6">SUM(J14:J17)</f>
        <v>29678.25</v>
      </c>
      <c r="K18" s="85">
        <f t="shared" si="6"/>
        <v>54879.98</v>
      </c>
      <c r="L18" s="85">
        <f>SUM(L14:L17)</f>
        <v>54119.280000000006</v>
      </c>
      <c r="M18" s="85">
        <f t="shared" si="6"/>
        <v>78035.259999999995</v>
      </c>
      <c r="N18" s="85">
        <f t="shared" si="6"/>
        <v>85000.119999999981</v>
      </c>
      <c r="O18" s="85">
        <f t="shared" si="6"/>
        <v>115195.14</v>
      </c>
      <c r="P18" s="85">
        <f t="shared" si="6"/>
        <v>115195.14</v>
      </c>
      <c r="Q18" s="216"/>
      <c r="T18" s="82"/>
      <c r="U18" s="82"/>
    </row>
    <row r="19" spans="1:21" x14ac:dyDescent="0.2">
      <c r="A19" s="214" t="s">
        <v>300</v>
      </c>
      <c r="B19" s="214" t="s">
        <v>301</v>
      </c>
      <c r="C19" s="214" t="s">
        <v>289</v>
      </c>
      <c r="D19" s="232" t="s">
        <v>156</v>
      </c>
      <c r="E19" s="218" t="s">
        <v>297</v>
      </c>
      <c r="F19" s="225"/>
      <c r="G19" s="67">
        <v>1310075580</v>
      </c>
      <c r="H19" s="67">
        <v>612</v>
      </c>
      <c r="I19" s="80"/>
      <c r="J19" s="80"/>
      <c r="K19" s="80"/>
      <c r="L19" s="80"/>
      <c r="M19" s="80"/>
      <c r="N19" s="80"/>
      <c r="O19" s="80"/>
      <c r="P19" s="80"/>
      <c r="Q19" s="214"/>
      <c r="T19" s="82"/>
      <c r="U19" s="82"/>
    </row>
    <row r="20" spans="1:21" x14ac:dyDescent="0.2">
      <c r="A20" s="215"/>
      <c r="B20" s="215"/>
      <c r="C20" s="215"/>
      <c r="D20" s="251"/>
      <c r="E20" s="220"/>
      <c r="F20" s="231"/>
      <c r="G20" s="67">
        <v>1310075580</v>
      </c>
      <c r="H20" s="67">
        <v>622</v>
      </c>
      <c r="I20" s="80"/>
      <c r="J20" s="80"/>
      <c r="K20" s="80"/>
      <c r="L20" s="80"/>
      <c r="M20" s="80"/>
      <c r="N20" s="80"/>
      <c r="O20" s="80"/>
      <c r="P20" s="80"/>
      <c r="Q20" s="215"/>
    </row>
    <row r="21" spans="1:21" x14ac:dyDescent="0.2">
      <c r="A21" s="215"/>
      <c r="B21" s="215"/>
      <c r="C21" s="215"/>
      <c r="D21" s="251"/>
      <c r="E21" s="218" t="s">
        <v>298</v>
      </c>
      <c r="F21" s="225"/>
      <c r="G21" s="67">
        <v>1310075580</v>
      </c>
      <c r="H21" s="67">
        <v>612</v>
      </c>
      <c r="I21" s="80"/>
      <c r="J21" s="80"/>
      <c r="K21" s="80"/>
      <c r="L21" s="80"/>
      <c r="M21" s="80"/>
      <c r="N21" s="80"/>
      <c r="O21" s="80"/>
      <c r="P21" s="80"/>
      <c r="Q21" s="215"/>
    </row>
    <row r="22" spans="1:21" x14ac:dyDescent="0.2">
      <c r="A22" s="215"/>
      <c r="B22" s="215"/>
      <c r="C22" s="215"/>
      <c r="D22" s="234"/>
      <c r="E22" s="220"/>
      <c r="F22" s="231"/>
      <c r="G22" s="67">
        <v>1310075580</v>
      </c>
      <c r="H22" s="67">
        <v>622</v>
      </c>
      <c r="I22" s="80"/>
      <c r="J22" s="80"/>
      <c r="K22" s="80"/>
      <c r="L22" s="80"/>
      <c r="M22" s="80"/>
      <c r="N22" s="80"/>
      <c r="O22" s="80"/>
      <c r="P22" s="80"/>
      <c r="Q22" s="215"/>
      <c r="T22" s="83"/>
      <c r="U22" s="83"/>
    </row>
    <row r="23" spans="1:21" x14ac:dyDescent="0.2">
      <c r="A23" s="216"/>
      <c r="B23" s="216"/>
      <c r="C23" s="216"/>
      <c r="D23" s="256" t="s">
        <v>299</v>
      </c>
      <c r="E23" s="246"/>
      <c r="F23" s="246"/>
      <c r="G23" s="246"/>
      <c r="H23" s="257"/>
      <c r="I23" s="85">
        <f t="shared" ref="I23:P23" si="7">I19+I20+I21+I22</f>
        <v>0</v>
      </c>
      <c r="J23" s="85">
        <f t="shared" si="7"/>
        <v>0</v>
      </c>
      <c r="K23" s="85">
        <f t="shared" si="7"/>
        <v>0</v>
      </c>
      <c r="L23" s="85">
        <f>L19+L20+L21+L22</f>
        <v>0</v>
      </c>
      <c r="M23" s="85">
        <f t="shared" si="7"/>
        <v>0</v>
      </c>
      <c r="N23" s="85">
        <f t="shared" si="7"/>
        <v>0</v>
      </c>
      <c r="O23" s="85">
        <f t="shared" si="7"/>
        <v>0</v>
      </c>
      <c r="P23" s="85">
        <f t="shared" si="7"/>
        <v>0</v>
      </c>
      <c r="Q23" s="216"/>
      <c r="T23" s="83"/>
      <c r="U23" s="83"/>
    </row>
    <row r="24" spans="1:21" x14ac:dyDescent="0.2">
      <c r="A24" s="214" t="s">
        <v>302</v>
      </c>
      <c r="B24" s="214" t="s">
        <v>303</v>
      </c>
      <c r="C24" s="214" t="s">
        <v>289</v>
      </c>
      <c r="D24" s="69" t="s">
        <v>156</v>
      </c>
      <c r="E24" s="206" t="s">
        <v>297</v>
      </c>
      <c r="F24" s="206"/>
      <c r="G24" s="67" t="s">
        <v>586</v>
      </c>
      <c r="H24" s="67">
        <v>612</v>
      </c>
      <c r="I24" s="80"/>
      <c r="J24" s="80"/>
      <c r="K24" s="80"/>
      <c r="L24" s="80"/>
      <c r="M24" s="80"/>
      <c r="N24" s="80"/>
      <c r="O24" s="80"/>
      <c r="P24" s="80"/>
      <c r="Q24" s="214"/>
    </row>
    <row r="25" spans="1:21" x14ac:dyDescent="0.2">
      <c r="A25" s="216"/>
      <c r="B25" s="216"/>
      <c r="C25" s="216"/>
      <c r="D25" s="240" t="s">
        <v>299</v>
      </c>
      <c r="E25" s="291"/>
      <c r="F25" s="291"/>
      <c r="G25" s="291"/>
      <c r="H25" s="217"/>
      <c r="I25" s="85">
        <f t="shared" ref="I25:N25" si="8">SUM(I24)</f>
        <v>0</v>
      </c>
      <c r="J25" s="85">
        <f t="shared" si="8"/>
        <v>0</v>
      </c>
      <c r="K25" s="85">
        <f t="shared" si="8"/>
        <v>0</v>
      </c>
      <c r="L25" s="85">
        <f t="shared" si="8"/>
        <v>0</v>
      </c>
      <c r="M25" s="85">
        <f t="shared" si="8"/>
        <v>0</v>
      </c>
      <c r="N25" s="85">
        <f t="shared" si="8"/>
        <v>0</v>
      </c>
      <c r="O25" s="85">
        <f>SUM(O24)</f>
        <v>0</v>
      </c>
      <c r="P25" s="85">
        <f>SUM(P24)</f>
        <v>0</v>
      </c>
      <c r="Q25" s="216"/>
      <c r="T25" s="83"/>
      <c r="U25" s="83"/>
    </row>
    <row r="26" spans="1:21" x14ac:dyDescent="0.2">
      <c r="A26" s="214" t="s">
        <v>304</v>
      </c>
      <c r="B26" s="214" t="s">
        <v>305</v>
      </c>
      <c r="C26" s="214" t="s">
        <v>289</v>
      </c>
      <c r="D26" s="207" t="s">
        <v>156</v>
      </c>
      <c r="E26" s="206" t="s">
        <v>297</v>
      </c>
      <c r="F26" s="206"/>
      <c r="G26" s="67">
        <v>1310075880</v>
      </c>
      <c r="H26" s="67">
        <v>611</v>
      </c>
      <c r="I26" s="80">
        <v>33510.51</v>
      </c>
      <c r="J26" s="80">
        <v>42379.839999999997</v>
      </c>
      <c r="K26" s="80">
        <v>91091.75</v>
      </c>
      <c r="L26" s="80">
        <v>86923.82</v>
      </c>
      <c r="M26" s="80">
        <v>120328.3</v>
      </c>
      <c r="N26" s="80">
        <v>131208.29999999999</v>
      </c>
      <c r="O26" s="80">
        <v>181877.2</v>
      </c>
      <c r="P26" s="80">
        <v>178991.34</v>
      </c>
      <c r="Q26" s="214"/>
      <c r="T26" s="83"/>
      <c r="U26" s="83"/>
    </row>
    <row r="27" spans="1:21" x14ac:dyDescent="0.2">
      <c r="A27" s="215"/>
      <c r="B27" s="215"/>
      <c r="C27" s="215"/>
      <c r="D27" s="207"/>
      <c r="E27" s="206"/>
      <c r="F27" s="206"/>
      <c r="G27" s="67">
        <v>1310075880</v>
      </c>
      <c r="H27" s="67">
        <v>621</v>
      </c>
      <c r="I27" s="80">
        <v>7996.42</v>
      </c>
      <c r="J27" s="80">
        <v>9898.1</v>
      </c>
      <c r="K27" s="80">
        <v>24124.94</v>
      </c>
      <c r="L27" s="80">
        <v>21647.99</v>
      </c>
      <c r="M27" s="80">
        <v>30319.32</v>
      </c>
      <c r="N27" s="80">
        <v>33254.32</v>
      </c>
      <c r="O27" s="80">
        <v>47621.9</v>
      </c>
      <c r="P27" s="80">
        <v>46536.9</v>
      </c>
      <c r="Q27" s="215"/>
    </row>
    <row r="28" spans="1:21" x14ac:dyDescent="0.2">
      <c r="A28" s="215"/>
      <c r="B28" s="215"/>
      <c r="C28" s="215"/>
      <c r="D28" s="207" t="s">
        <v>156</v>
      </c>
      <c r="E28" s="206" t="s">
        <v>298</v>
      </c>
      <c r="F28" s="206"/>
      <c r="G28" s="67">
        <v>1310075880</v>
      </c>
      <c r="H28" s="67">
        <v>611</v>
      </c>
      <c r="I28" s="80">
        <v>1347.5</v>
      </c>
      <c r="J28" s="80">
        <v>1347.5</v>
      </c>
      <c r="K28" s="80">
        <v>4368.0200000000004</v>
      </c>
      <c r="L28" s="80">
        <v>3838.82</v>
      </c>
      <c r="M28" s="80">
        <v>4676.3</v>
      </c>
      <c r="N28" s="80">
        <v>5316.3</v>
      </c>
      <c r="O28" s="80">
        <v>7576.22</v>
      </c>
      <c r="P28" s="80">
        <v>7276.22</v>
      </c>
      <c r="Q28" s="215"/>
    </row>
    <row r="29" spans="1:21" x14ac:dyDescent="0.2">
      <c r="A29" s="215"/>
      <c r="B29" s="215"/>
      <c r="C29" s="215"/>
      <c r="D29" s="207"/>
      <c r="E29" s="206"/>
      <c r="F29" s="206"/>
      <c r="G29" s="67">
        <v>1310075880</v>
      </c>
      <c r="H29" s="67">
        <v>621</v>
      </c>
      <c r="I29" s="80">
        <v>305.17</v>
      </c>
      <c r="J29" s="80">
        <v>349.46</v>
      </c>
      <c r="K29" s="80">
        <v>853.27</v>
      </c>
      <c r="L29" s="80">
        <v>853.27</v>
      </c>
      <c r="M29" s="80">
        <v>999.77</v>
      </c>
      <c r="N29" s="80">
        <v>1034.77</v>
      </c>
      <c r="O29" s="80">
        <v>1473.52</v>
      </c>
      <c r="P29" s="80">
        <v>1165.72</v>
      </c>
      <c r="Q29" s="215"/>
    </row>
    <row r="30" spans="1:21" x14ac:dyDescent="0.2">
      <c r="A30" s="216"/>
      <c r="B30" s="216"/>
      <c r="C30" s="216"/>
      <c r="D30" s="256" t="s">
        <v>299</v>
      </c>
      <c r="E30" s="246"/>
      <c r="F30" s="246"/>
      <c r="G30" s="246"/>
      <c r="H30" s="257"/>
      <c r="I30" s="85">
        <f>SUM(I26:I29)</f>
        <v>43159.6</v>
      </c>
      <c r="J30" s="85">
        <f t="shared" ref="J30:P30" si="9">SUM(J26:J29)</f>
        <v>53974.899999999994</v>
      </c>
      <c r="K30" s="85">
        <f t="shared" si="9"/>
        <v>120437.98000000001</v>
      </c>
      <c r="L30" s="85">
        <f t="shared" si="9"/>
        <v>113263.90000000002</v>
      </c>
      <c r="M30" s="85">
        <f t="shared" si="9"/>
        <v>156323.68999999997</v>
      </c>
      <c r="N30" s="85">
        <f t="shared" si="9"/>
        <v>170813.68999999997</v>
      </c>
      <c r="O30" s="85">
        <f t="shared" si="9"/>
        <v>238548.84</v>
      </c>
      <c r="P30" s="85">
        <f t="shared" si="9"/>
        <v>233970.18</v>
      </c>
      <c r="Q30" s="216"/>
    </row>
    <row r="31" spans="1:21" x14ac:dyDescent="0.2">
      <c r="A31" s="214" t="s">
        <v>306</v>
      </c>
      <c r="B31" s="214" t="s">
        <v>307</v>
      </c>
      <c r="C31" s="214" t="s">
        <v>289</v>
      </c>
      <c r="D31" s="207" t="s">
        <v>156</v>
      </c>
      <c r="E31" s="224" t="s">
        <v>297</v>
      </c>
      <c r="F31" s="225"/>
      <c r="G31" s="67">
        <v>1310087410</v>
      </c>
      <c r="H31" s="67">
        <v>612</v>
      </c>
      <c r="I31" s="80"/>
      <c r="J31" s="80"/>
      <c r="K31" s="80">
        <v>172.41</v>
      </c>
      <c r="L31" s="80">
        <v>108.49</v>
      </c>
      <c r="M31" s="80">
        <v>2430.04</v>
      </c>
      <c r="N31" s="80">
        <v>1642.08</v>
      </c>
      <c r="O31" s="80">
        <v>3662.13</v>
      </c>
      <c r="P31" s="80">
        <v>3662.13</v>
      </c>
      <c r="Q31" s="214"/>
    </row>
    <row r="32" spans="1:21" x14ac:dyDescent="0.2">
      <c r="A32" s="215"/>
      <c r="B32" s="215"/>
      <c r="C32" s="215"/>
      <c r="D32" s="207"/>
      <c r="E32" s="287"/>
      <c r="F32" s="231"/>
      <c r="G32" s="67">
        <v>1310087410</v>
      </c>
      <c r="H32" s="67">
        <v>622</v>
      </c>
      <c r="I32" s="80"/>
      <c r="J32" s="80"/>
      <c r="K32" s="80"/>
      <c r="L32" s="80"/>
      <c r="M32" s="80">
        <v>335.7</v>
      </c>
      <c r="N32" s="80">
        <v>310.99</v>
      </c>
      <c r="O32" s="80">
        <v>335.7</v>
      </c>
      <c r="P32" s="80">
        <v>335.7</v>
      </c>
      <c r="Q32" s="215"/>
    </row>
    <row r="33" spans="1:17" x14ac:dyDescent="0.2">
      <c r="A33" s="215"/>
      <c r="B33" s="215"/>
      <c r="C33" s="215"/>
      <c r="D33" s="207"/>
      <c r="E33" s="256" t="s">
        <v>298</v>
      </c>
      <c r="F33" s="246"/>
      <c r="G33" s="86">
        <v>1310087410</v>
      </c>
      <c r="H33" s="67">
        <v>612</v>
      </c>
      <c r="I33" s="80"/>
      <c r="J33" s="80"/>
      <c r="K33" s="80">
        <v>322.58999999999997</v>
      </c>
      <c r="L33" s="80">
        <v>0</v>
      </c>
      <c r="M33" s="80"/>
      <c r="N33" s="80"/>
      <c r="O33" s="80"/>
      <c r="P33" s="80"/>
      <c r="Q33" s="215"/>
    </row>
    <row r="34" spans="1:17" x14ac:dyDescent="0.2">
      <c r="A34" s="216"/>
      <c r="B34" s="216"/>
      <c r="C34" s="216"/>
      <c r="D34" s="256" t="s">
        <v>299</v>
      </c>
      <c r="E34" s="246"/>
      <c r="F34" s="246"/>
      <c r="G34" s="246"/>
      <c r="H34" s="257"/>
      <c r="I34" s="85">
        <f t="shared" ref="I34:P34" si="10">SUM(I31:I32)</f>
        <v>0</v>
      </c>
      <c r="J34" s="85">
        <f t="shared" si="10"/>
        <v>0</v>
      </c>
      <c r="K34" s="85">
        <f>SUM(K31:K33)</f>
        <v>495</v>
      </c>
      <c r="L34" s="85">
        <f>SUM(L31:L33)</f>
        <v>108.49</v>
      </c>
      <c r="M34" s="85">
        <f t="shared" si="10"/>
        <v>2765.74</v>
      </c>
      <c r="N34" s="85">
        <f t="shared" si="10"/>
        <v>1953.07</v>
      </c>
      <c r="O34" s="85">
        <f t="shared" si="10"/>
        <v>3997.83</v>
      </c>
      <c r="P34" s="85">
        <f t="shared" si="10"/>
        <v>3997.83</v>
      </c>
      <c r="Q34" s="216"/>
    </row>
    <row r="35" spans="1:17" x14ac:dyDescent="0.2">
      <c r="A35" s="214" t="s">
        <v>308</v>
      </c>
      <c r="B35" s="214" t="s">
        <v>309</v>
      </c>
      <c r="C35" s="214" t="s">
        <v>289</v>
      </c>
      <c r="D35" s="207" t="s">
        <v>156</v>
      </c>
      <c r="E35" s="207" t="s">
        <v>310</v>
      </c>
      <c r="F35" s="207"/>
      <c r="G35" s="214">
        <v>1310075560</v>
      </c>
      <c r="H35" s="67">
        <v>313</v>
      </c>
      <c r="I35" s="80"/>
      <c r="J35" s="80"/>
      <c r="K35" s="80"/>
      <c r="L35" s="80"/>
      <c r="M35" s="80"/>
      <c r="N35" s="80"/>
      <c r="O35" s="80"/>
      <c r="P35" s="80"/>
      <c r="Q35" s="214"/>
    </row>
    <row r="36" spans="1:17" x14ac:dyDescent="0.2">
      <c r="A36" s="215"/>
      <c r="B36" s="215"/>
      <c r="C36" s="215"/>
      <c r="D36" s="207"/>
      <c r="E36" s="207"/>
      <c r="F36" s="207"/>
      <c r="G36" s="216"/>
      <c r="H36" s="67">
        <v>244</v>
      </c>
      <c r="I36" s="80"/>
      <c r="J36" s="80"/>
      <c r="K36" s="80"/>
      <c r="L36" s="80"/>
      <c r="M36" s="80"/>
      <c r="N36" s="80"/>
      <c r="O36" s="80"/>
      <c r="P36" s="80"/>
      <c r="Q36" s="215"/>
    </row>
    <row r="37" spans="1:17" x14ac:dyDescent="0.2">
      <c r="A37" s="216"/>
      <c r="B37" s="216"/>
      <c r="C37" s="216"/>
      <c r="D37" s="256" t="s">
        <v>299</v>
      </c>
      <c r="E37" s="246"/>
      <c r="F37" s="246"/>
      <c r="G37" s="246"/>
      <c r="H37" s="257"/>
      <c r="I37" s="85">
        <f t="shared" ref="I37:P37" si="11">SUM(I35:I36)</f>
        <v>0</v>
      </c>
      <c r="J37" s="85">
        <f t="shared" si="11"/>
        <v>0</v>
      </c>
      <c r="K37" s="85">
        <f t="shared" si="11"/>
        <v>0</v>
      </c>
      <c r="L37" s="85">
        <f t="shared" si="11"/>
        <v>0</v>
      </c>
      <c r="M37" s="85">
        <f t="shared" si="11"/>
        <v>0</v>
      </c>
      <c r="N37" s="85">
        <f t="shared" si="11"/>
        <v>0</v>
      </c>
      <c r="O37" s="85">
        <f t="shared" si="11"/>
        <v>0</v>
      </c>
      <c r="P37" s="85">
        <f t="shared" si="11"/>
        <v>0</v>
      </c>
      <c r="Q37" s="216"/>
    </row>
    <row r="38" spans="1:17" x14ac:dyDescent="0.2">
      <c r="A38" s="214" t="s">
        <v>311</v>
      </c>
      <c r="B38" s="214" t="s">
        <v>312</v>
      </c>
      <c r="C38" s="214" t="s">
        <v>289</v>
      </c>
      <c r="D38" s="232" t="s">
        <v>156</v>
      </c>
      <c r="E38" s="208" t="s">
        <v>313</v>
      </c>
      <c r="F38" s="238"/>
      <c r="G38" s="67">
        <v>1310075540</v>
      </c>
      <c r="H38" s="67">
        <v>612</v>
      </c>
      <c r="I38" s="67">
        <v>498.68</v>
      </c>
      <c r="J38" s="67">
        <v>562.30999999999995</v>
      </c>
      <c r="K38" s="80">
        <v>1350.99</v>
      </c>
      <c r="L38" s="80">
        <v>1350.99</v>
      </c>
      <c r="M38" s="80">
        <v>2088.9299999999998</v>
      </c>
      <c r="N38" s="80">
        <v>2355.1999999999998</v>
      </c>
      <c r="O38" s="80">
        <v>3093.51</v>
      </c>
      <c r="P38" s="80">
        <v>3093.51</v>
      </c>
      <c r="Q38" s="214"/>
    </row>
    <row r="39" spans="1:17" x14ac:dyDescent="0.2">
      <c r="A39" s="215"/>
      <c r="B39" s="215"/>
      <c r="C39" s="215"/>
      <c r="D39" s="234"/>
      <c r="E39" s="212"/>
      <c r="F39" s="239"/>
      <c r="G39" s="67">
        <v>1310075540</v>
      </c>
      <c r="H39" s="67">
        <v>622</v>
      </c>
      <c r="I39" s="80">
        <v>61.8</v>
      </c>
      <c r="J39" s="80">
        <v>92.05</v>
      </c>
      <c r="K39" s="80">
        <v>152.55000000000001</v>
      </c>
      <c r="L39" s="80">
        <v>152.55000000000001</v>
      </c>
      <c r="M39" s="80">
        <v>237.68</v>
      </c>
      <c r="N39" s="80">
        <v>245.77</v>
      </c>
      <c r="O39" s="80">
        <v>308.08999999999997</v>
      </c>
      <c r="P39" s="80">
        <v>308.08999999999997</v>
      </c>
      <c r="Q39" s="215"/>
    </row>
    <row r="40" spans="1:17" x14ac:dyDescent="0.2">
      <c r="A40" s="216"/>
      <c r="B40" s="216"/>
      <c r="C40" s="216"/>
      <c r="D40" s="256" t="s">
        <v>299</v>
      </c>
      <c r="E40" s="246"/>
      <c r="F40" s="246"/>
      <c r="G40" s="246"/>
      <c r="H40" s="257"/>
      <c r="I40" s="85">
        <f>SUM(I38:I39)</f>
        <v>560.48</v>
      </c>
      <c r="J40" s="85">
        <f t="shared" ref="J40:P40" si="12">SUM(J38:J39)</f>
        <v>654.3599999999999</v>
      </c>
      <c r="K40" s="85">
        <f t="shared" si="12"/>
        <v>1503.54</v>
      </c>
      <c r="L40" s="85">
        <f t="shared" si="12"/>
        <v>1503.54</v>
      </c>
      <c r="M40" s="85">
        <f t="shared" si="12"/>
        <v>2326.6099999999997</v>
      </c>
      <c r="N40" s="85">
        <f t="shared" si="12"/>
        <v>2600.9699999999998</v>
      </c>
      <c r="O40" s="85">
        <f t="shared" si="12"/>
        <v>3401.6000000000004</v>
      </c>
      <c r="P40" s="85">
        <f t="shared" si="12"/>
        <v>3401.6000000000004</v>
      </c>
      <c r="Q40" s="216"/>
    </row>
    <row r="41" spans="1:17" x14ac:dyDescent="0.2">
      <c r="A41" s="214" t="s">
        <v>314</v>
      </c>
      <c r="B41" s="214" t="s">
        <v>315</v>
      </c>
      <c r="C41" s="214" t="s">
        <v>289</v>
      </c>
      <c r="D41" s="232" t="s">
        <v>156</v>
      </c>
      <c r="E41" s="208" t="s">
        <v>297</v>
      </c>
      <c r="F41" s="238"/>
      <c r="G41" s="67">
        <v>1310074210</v>
      </c>
      <c r="H41" s="67">
        <v>612</v>
      </c>
      <c r="I41" s="80"/>
      <c r="J41" s="80"/>
      <c r="K41" s="80"/>
      <c r="L41" s="80"/>
      <c r="M41" s="80"/>
      <c r="N41" s="80"/>
      <c r="O41" s="80"/>
      <c r="P41" s="80"/>
      <c r="Q41" s="214"/>
    </row>
    <row r="42" spans="1:17" x14ac:dyDescent="0.2">
      <c r="A42" s="215"/>
      <c r="B42" s="215"/>
      <c r="C42" s="215"/>
      <c r="D42" s="234"/>
      <c r="E42" s="212"/>
      <c r="F42" s="239"/>
      <c r="G42" s="67">
        <v>1310074210</v>
      </c>
      <c r="H42" s="67">
        <v>622</v>
      </c>
      <c r="I42" s="80"/>
      <c r="J42" s="80"/>
      <c r="K42" s="80"/>
      <c r="L42" s="80"/>
      <c r="M42" s="80"/>
      <c r="N42" s="80"/>
      <c r="O42" s="80"/>
      <c r="P42" s="80"/>
      <c r="Q42" s="215"/>
    </row>
    <row r="43" spans="1:17" x14ac:dyDescent="0.2">
      <c r="A43" s="215"/>
      <c r="B43" s="215"/>
      <c r="C43" s="215"/>
      <c r="D43" s="218" t="s">
        <v>299</v>
      </c>
      <c r="E43" s="224"/>
      <c r="F43" s="224"/>
      <c r="G43" s="224"/>
      <c r="H43" s="225"/>
      <c r="I43" s="85">
        <f t="shared" ref="I43:P43" si="13">SUM(I41:I42)</f>
        <v>0</v>
      </c>
      <c r="J43" s="85">
        <f t="shared" si="13"/>
        <v>0</v>
      </c>
      <c r="K43" s="85">
        <f t="shared" si="13"/>
        <v>0</v>
      </c>
      <c r="L43" s="85">
        <f t="shared" si="13"/>
        <v>0</v>
      </c>
      <c r="M43" s="85">
        <f t="shared" si="13"/>
        <v>0</v>
      </c>
      <c r="N43" s="85">
        <f t="shared" si="13"/>
        <v>0</v>
      </c>
      <c r="O43" s="85">
        <f t="shared" si="13"/>
        <v>0</v>
      </c>
      <c r="P43" s="85">
        <f t="shared" si="13"/>
        <v>0</v>
      </c>
      <c r="Q43" s="216"/>
    </row>
    <row r="44" spans="1:17" x14ac:dyDescent="0.2">
      <c r="A44" s="195" t="s">
        <v>316</v>
      </c>
      <c r="B44" s="195" t="s">
        <v>317</v>
      </c>
      <c r="C44" s="195" t="s">
        <v>289</v>
      </c>
      <c r="D44" s="263" t="s">
        <v>156</v>
      </c>
      <c r="E44" s="280" t="s">
        <v>318</v>
      </c>
      <c r="F44" s="281"/>
      <c r="G44" s="54">
        <v>1310075880</v>
      </c>
      <c r="H44" s="58">
        <v>612</v>
      </c>
      <c r="I44" s="80"/>
      <c r="J44" s="80"/>
      <c r="K44" s="80"/>
      <c r="L44" s="80"/>
      <c r="M44" s="80"/>
      <c r="N44" s="80"/>
      <c r="O44" s="80">
        <v>775.86</v>
      </c>
      <c r="P44" s="80">
        <v>775.86</v>
      </c>
      <c r="Q44" s="284"/>
    </row>
    <row r="45" spans="1:17" x14ac:dyDescent="0.2">
      <c r="A45" s="204"/>
      <c r="B45" s="204"/>
      <c r="C45" s="204"/>
      <c r="D45" s="265"/>
      <c r="E45" s="282"/>
      <c r="F45" s="283"/>
      <c r="G45" s="54">
        <v>1310075880</v>
      </c>
      <c r="H45" s="58">
        <v>622</v>
      </c>
      <c r="I45" s="80"/>
      <c r="J45" s="80"/>
      <c r="K45" s="80"/>
      <c r="L45" s="80"/>
      <c r="M45" s="80"/>
      <c r="N45" s="80"/>
      <c r="O45" s="80">
        <v>600</v>
      </c>
      <c r="P45" s="80">
        <v>600</v>
      </c>
      <c r="Q45" s="285"/>
    </row>
    <row r="46" spans="1:17" x14ac:dyDescent="0.2">
      <c r="A46" s="204"/>
      <c r="B46" s="204"/>
      <c r="C46" s="204"/>
      <c r="D46" s="70" t="s">
        <v>156</v>
      </c>
      <c r="E46" s="236" t="s">
        <v>135</v>
      </c>
      <c r="F46" s="274"/>
      <c r="G46" s="54">
        <v>1310075880</v>
      </c>
      <c r="H46" s="58">
        <v>612</v>
      </c>
      <c r="I46" s="80"/>
      <c r="J46" s="80"/>
      <c r="K46" s="80"/>
      <c r="L46" s="80"/>
      <c r="M46" s="80"/>
      <c r="N46" s="80"/>
      <c r="O46" s="80"/>
      <c r="P46" s="80"/>
      <c r="Q46" s="285"/>
    </row>
    <row r="47" spans="1:17" x14ac:dyDescent="0.2">
      <c r="A47" s="205"/>
      <c r="B47" s="205"/>
      <c r="C47" s="205"/>
      <c r="D47" s="221" t="s">
        <v>299</v>
      </c>
      <c r="E47" s="222"/>
      <c r="F47" s="222"/>
      <c r="G47" s="222"/>
      <c r="H47" s="223"/>
      <c r="I47" s="85">
        <f t="shared" ref="I47:N47" si="14">SUM(I44:I46)</f>
        <v>0</v>
      </c>
      <c r="J47" s="85">
        <f t="shared" si="14"/>
        <v>0</v>
      </c>
      <c r="K47" s="85">
        <f t="shared" si="14"/>
        <v>0</v>
      </c>
      <c r="L47" s="85">
        <f t="shared" si="14"/>
        <v>0</v>
      </c>
      <c r="M47" s="85">
        <f t="shared" si="14"/>
        <v>0</v>
      </c>
      <c r="N47" s="85">
        <f t="shared" si="14"/>
        <v>0</v>
      </c>
      <c r="O47" s="85">
        <f>SUM(O44:O46)</f>
        <v>1375.8600000000001</v>
      </c>
      <c r="P47" s="85">
        <f>SUM(P44:P46)</f>
        <v>1375.8600000000001</v>
      </c>
      <c r="Q47" s="286"/>
    </row>
    <row r="48" spans="1:17" x14ac:dyDescent="0.2">
      <c r="A48" s="195" t="s">
        <v>319</v>
      </c>
      <c r="B48" s="195" t="s">
        <v>320</v>
      </c>
      <c r="C48" s="195" t="s">
        <v>289</v>
      </c>
      <c r="D48" s="70" t="s">
        <v>156</v>
      </c>
      <c r="E48" s="236" t="s">
        <v>318</v>
      </c>
      <c r="F48" s="274"/>
      <c r="G48" s="54">
        <v>1310080610</v>
      </c>
      <c r="H48" s="58">
        <v>464</v>
      </c>
      <c r="I48" s="80"/>
      <c r="J48" s="80"/>
      <c r="K48" s="80"/>
      <c r="L48" s="80"/>
      <c r="M48" s="80"/>
      <c r="N48" s="80"/>
      <c r="O48" s="80"/>
      <c r="P48" s="80"/>
      <c r="Q48" s="260"/>
    </row>
    <row r="49" spans="1:17" x14ac:dyDescent="0.2">
      <c r="A49" s="205"/>
      <c r="B49" s="205"/>
      <c r="C49" s="205"/>
      <c r="D49" s="236" t="s">
        <v>299</v>
      </c>
      <c r="E49" s="273"/>
      <c r="F49" s="273"/>
      <c r="G49" s="273"/>
      <c r="H49" s="274"/>
      <c r="I49" s="85">
        <f t="shared" ref="I49:N49" si="15">SUM(I48)</f>
        <v>0</v>
      </c>
      <c r="J49" s="85">
        <f t="shared" si="15"/>
        <v>0</v>
      </c>
      <c r="K49" s="85">
        <f t="shared" si="15"/>
        <v>0</v>
      </c>
      <c r="L49" s="85">
        <f t="shared" si="15"/>
        <v>0</v>
      </c>
      <c r="M49" s="85">
        <f t="shared" si="15"/>
        <v>0</v>
      </c>
      <c r="N49" s="85">
        <f t="shared" si="15"/>
        <v>0</v>
      </c>
      <c r="O49" s="85">
        <f>SUM(O48)</f>
        <v>0</v>
      </c>
      <c r="P49" s="85">
        <f>SUM(P48)</f>
        <v>0</v>
      </c>
      <c r="Q49" s="262"/>
    </row>
    <row r="50" spans="1:17" ht="126" x14ac:dyDescent="0.2">
      <c r="A50" s="195" t="s">
        <v>321</v>
      </c>
      <c r="B50" s="54" t="s">
        <v>322</v>
      </c>
      <c r="C50" s="195" t="s">
        <v>289</v>
      </c>
      <c r="D50" s="263" t="s">
        <v>156</v>
      </c>
      <c r="E50" s="280" t="s">
        <v>135</v>
      </c>
      <c r="F50" s="281"/>
      <c r="G50" s="54">
        <v>1310050590</v>
      </c>
      <c r="H50" s="58">
        <v>612</v>
      </c>
      <c r="I50" s="80"/>
      <c r="J50" s="80"/>
      <c r="K50" s="80"/>
      <c r="L50" s="80"/>
      <c r="M50" s="80"/>
      <c r="N50" s="80"/>
      <c r="O50" s="80"/>
      <c r="P50" s="80"/>
      <c r="Q50" s="87"/>
    </row>
    <row r="51" spans="1:17" x14ac:dyDescent="0.2">
      <c r="A51" s="204"/>
      <c r="B51" s="202" t="s">
        <v>323</v>
      </c>
      <c r="C51" s="205"/>
      <c r="D51" s="265"/>
      <c r="E51" s="282"/>
      <c r="F51" s="283"/>
      <c r="G51" s="54" t="s">
        <v>587</v>
      </c>
      <c r="H51" s="58">
        <v>612</v>
      </c>
      <c r="I51" s="80"/>
      <c r="J51" s="80"/>
      <c r="K51" s="80"/>
      <c r="L51" s="80"/>
      <c r="M51" s="80"/>
      <c r="N51" s="80"/>
      <c r="O51" s="80"/>
      <c r="P51" s="80"/>
      <c r="Q51" s="87"/>
    </row>
    <row r="52" spans="1:17" x14ac:dyDescent="0.2">
      <c r="A52" s="205"/>
      <c r="B52" s="202"/>
      <c r="C52" s="221" t="s">
        <v>324</v>
      </c>
      <c r="D52" s="222"/>
      <c r="E52" s="222"/>
      <c r="F52" s="222"/>
      <c r="G52" s="222"/>
      <c r="H52" s="223"/>
      <c r="I52" s="85">
        <f t="shared" ref="I52:N52" si="16">SUM(I50:I51)</f>
        <v>0</v>
      </c>
      <c r="J52" s="85">
        <f t="shared" si="16"/>
        <v>0</v>
      </c>
      <c r="K52" s="85">
        <f t="shared" si="16"/>
        <v>0</v>
      </c>
      <c r="L52" s="85">
        <f t="shared" si="16"/>
        <v>0</v>
      </c>
      <c r="M52" s="85">
        <f t="shared" si="16"/>
        <v>0</v>
      </c>
      <c r="N52" s="85">
        <f t="shared" si="16"/>
        <v>0</v>
      </c>
      <c r="O52" s="85">
        <f>SUM(O50:O51)</f>
        <v>0</v>
      </c>
      <c r="P52" s="85">
        <f>SUM(P50:P51)</f>
        <v>0</v>
      </c>
      <c r="Q52" s="87"/>
    </row>
    <row r="53" spans="1:17" ht="204.75" x14ac:dyDescent="0.2">
      <c r="A53" s="195" t="s">
        <v>325</v>
      </c>
      <c r="B53" s="54" t="s">
        <v>407</v>
      </c>
      <c r="C53" s="195" t="s">
        <v>326</v>
      </c>
      <c r="D53" s="263" t="s">
        <v>156</v>
      </c>
      <c r="E53" s="280" t="s">
        <v>297</v>
      </c>
      <c r="F53" s="281"/>
      <c r="G53" s="54">
        <v>1310050590</v>
      </c>
      <c r="H53" s="58">
        <v>464</v>
      </c>
      <c r="I53" s="88"/>
      <c r="J53" s="88"/>
      <c r="K53" s="88"/>
      <c r="L53" s="88"/>
      <c r="M53" s="88"/>
      <c r="N53" s="88"/>
      <c r="O53" s="88"/>
      <c r="P53" s="88"/>
      <c r="Q53" s="87"/>
    </row>
    <row r="54" spans="1:17" x14ac:dyDescent="0.2">
      <c r="A54" s="204"/>
      <c r="B54" s="195" t="s">
        <v>408</v>
      </c>
      <c r="C54" s="204"/>
      <c r="D54" s="265"/>
      <c r="E54" s="282"/>
      <c r="F54" s="283"/>
      <c r="G54" s="54" t="s">
        <v>587</v>
      </c>
      <c r="H54" s="58">
        <v>464</v>
      </c>
      <c r="I54" s="88"/>
      <c r="J54" s="88"/>
      <c r="K54" s="88"/>
      <c r="L54" s="88"/>
      <c r="M54" s="88"/>
      <c r="N54" s="88"/>
      <c r="O54" s="88"/>
      <c r="P54" s="88"/>
      <c r="Q54" s="87"/>
    </row>
    <row r="55" spans="1:17" x14ac:dyDescent="0.2">
      <c r="A55" s="68"/>
      <c r="B55" s="205"/>
      <c r="C55" s="68"/>
      <c r="D55" s="221" t="s">
        <v>299</v>
      </c>
      <c r="E55" s="222"/>
      <c r="F55" s="222"/>
      <c r="G55" s="222"/>
      <c r="H55" s="223"/>
      <c r="I55" s="88"/>
      <c r="J55" s="88"/>
      <c r="K55" s="88"/>
      <c r="L55" s="88"/>
      <c r="M55" s="88"/>
      <c r="N55" s="88"/>
      <c r="O55" s="88"/>
      <c r="P55" s="88"/>
      <c r="Q55" s="87"/>
    </row>
    <row r="56" spans="1:17" s="65" customFormat="1" x14ac:dyDescent="0.2">
      <c r="A56" s="195" t="s">
        <v>327</v>
      </c>
      <c r="B56" s="195" t="s">
        <v>328</v>
      </c>
      <c r="C56" s="195" t="s">
        <v>329</v>
      </c>
      <c r="D56" s="263" t="s">
        <v>156</v>
      </c>
      <c r="E56" s="221" t="s">
        <v>298</v>
      </c>
      <c r="F56" s="223"/>
      <c r="G56" s="89">
        <v>1310080610</v>
      </c>
      <c r="H56" s="54">
        <v>612</v>
      </c>
      <c r="I56" s="88"/>
      <c r="J56" s="88"/>
      <c r="K56" s="88"/>
      <c r="L56" s="88"/>
      <c r="M56" s="88"/>
      <c r="N56" s="88"/>
      <c r="O56" s="88"/>
      <c r="P56" s="88"/>
      <c r="Q56" s="195"/>
    </row>
    <row r="57" spans="1:17" s="65" customFormat="1" x14ac:dyDescent="0.2">
      <c r="A57" s="204"/>
      <c r="B57" s="204"/>
      <c r="C57" s="204"/>
      <c r="D57" s="264"/>
      <c r="E57" s="266" t="s">
        <v>297</v>
      </c>
      <c r="F57" s="267"/>
      <c r="G57" s="89">
        <v>1310080610</v>
      </c>
      <c r="H57" s="54">
        <v>612</v>
      </c>
      <c r="I57" s="88"/>
      <c r="J57" s="88"/>
      <c r="K57" s="88"/>
      <c r="L57" s="88"/>
      <c r="M57" s="88">
        <v>265.27</v>
      </c>
      <c r="N57" s="88">
        <v>293.10000000000002</v>
      </c>
      <c r="O57" s="88">
        <v>668.37</v>
      </c>
      <c r="P57" s="88">
        <v>668.37</v>
      </c>
      <c r="Q57" s="204"/>
    </row>
    <row r="58" spans="1:17" s="65" customFormat="1" x14ac:dyDescent="0.2">
      <c r="A58" s="204"/>
      <c r="B58" s="204"/>
      <c r="C58" s="204"/>
      <c r="D58" s="265"/>
      <c r="E58" s="270"/>
      <c r="F58" s="271"/>
      <c r="G58" s="89">
        <v>1310080610</v>
      </c>
      <c r="H58" s="54">
        <v>622</v>
      </c>
      <c r="I58" s="88"/>
      <c r="J58" s="88"/>
      <c r="K58" s="88"/>
      <c r="L58" s="88"/>
      <c r="M58" s="88">
        <f>8.89</f>
        <v>8.89</v>
      </c>
      <c r="N58" s="88">
        <v>0</v>
      </c>
      <c r="O58" s="88">
        <v>106.77</v>
      </c>
      <c r="P58" s="88">
        <v>106.77</v>
      </c>
      <c r="Q58" s="204"/>
    </row>
    <row r="59" spans="1:17" s="65" customFormat="1" x14ac:dyDescent="0.2">
      <c r="A59" s="205"/>
      <c r="B59" s="205"/>
      <c r="C59" s="205"/>
      <c r="D59" s="236" t="s">
        <v>299</v>
      </c>
      <c r="E59" s="273"/>
      <c r="F59" s="273"/>
      <c r="G59" s="273"/>
      <c r="H59" s="274"/>
      <c r="I59" s="85">
        <f t="shared" ref="I59:N59" si="17">SUM(I56:I58)</f>
        <v>0</v>
      </c>
      <c r="J59" s="85">
        <f t="shared" si="17"/>
        <v>0</v>
      </c>
      <c r="K59" s="85">
        <f t="shared" si="17"/>
        <v>0</v>
      </c>
      <c r="L59" s="85">
        <f t="shared" si="17"/>
        <v>0</v>
      </c>
      <c r="M59" s="85">
        <f t="shared" si="17"/>
        <v>274.15999999999997</v>
      </c>
      <c r="N59" s="85">
        <f t="shared" si="17"/>
        <v>293.10000000000002</v>
      </c>
      <c r="O59" s="85">
        <f>SUM(O56:O58)</f>
        <v>775.14</v>
      </c>
      <c r="P59" s="85">
        <f>SUM(P56:P58)</f>
        <v>775.14</v>
      </c>
      <c r="Q59" s="205"/>
    </row>
    <row r="60" spans="1:17" x14ac:dyDescent="0.2">
      <c r="A60" s="214" t="s">
        <v>409</v>
      </c>
      <c r="B60" s="214" t="s">
        <v>309</v>
      </c>
      <c r="C60" s="214" t="s">
        <v>289</v>
      </c>
      <c r="D60" s="207" t="s">
        <v>156</v>
      </c>
      <c r="E60" s="207" t="s">
        <v>310</v>
      </c>
      <c r="F60" s="207"/>
      <c r="G60" s="206">
        <v>1310075560</v>
      </c>
      <c r="H60" s="67">
        <v>244</v>
      </c>
      <c r="I60" s="90">
        <v>15.28</v>
      </c>
      <c r="J60" s="67">
        <v>3.78</v>
      </c>
      <c r="K60" s="80">
        <v>23.98</v>
      </c>
      <c r="L60" s="80">
        <v>23.98</v>
      </c>
      <c r="M60" s="80">
        <v>50.18</v>
      </c>
      <c r="N60" s="80">
        <v>44.56</v>
      </c>
      <c r="O60" s="80">
        <v>167.9</v>
      </c>
      <c r="P60" s="80">
        <v>70.88</v>
      </c>
      <c r="Q60" s="214"/>
    </row>
    <row r="61" spans="1:17" x14ac:dyDescent="0.2">
      <c r="A61" s="215"/>
      <c r="B61" s="215"/>
      <c r="C61" s="215"/>
      <c r="D61" s="207"/>
      <c r="E61" s="207"/>
      <c r="F61" s="207"/>
      <c r="G61" s="206"/>
      <c r="H61" s="67">
        <v>321</v>
      </c>
      <c r="I61" s="67">
        <v>1385.67</v>
      </c>
      <c r="J61" s="67">
        <v>797.87</v>
      </c>
      <c r="K61" s="80">
        <v>3186.47</v>
      </c>
      <c r="L61" s="80">
        <v>3186.47</v>
      </c>
      <c r="M61" s="80">
        <v>5135.0600000000004</v>
      </c>
      <c r="N61" s="80">
        <v>5324.59</v>
      </c>
      <c r="O61" s="80">
        <v>8025.3</v>
      </c>
      <c r="P61" s="80">
        <v>7715.86</v>
      </c>
      <c r="Q61" s="215"/>
    </row>
    <row r="62" spans="1:17" x14ac:dyDescent="0.2">
      <c r="A62" s="216"/>
      <c r="B62" s="216"/>
      <c r="C62" s="216"/>
      <c r="D62" s="256" t="s">
        <v>299</v>
      </c>
      <c r="E62" s="246"/>
      <c r="F62" s="246"/>
      <c r="G62" s="246"/>
      <c r="H62" s="257"/>
      <c r="I62" s="85">
        <f>SUM(I60:I61)</f>
        <v>1400.95</v>
      </c>
      <c r="J62" s="85">
        <f t="shared" ref="J62:P62" si="18">SUM(J60:J61)</f>
        <v>801.65</v>
      </c>
      <c r="K62" s="85">
        <f t="shared" si="18"/>
        <v>3210.45</v>
      </c>
      <c r="L62" s="85">
        <f>SUM(L60:L61)</f>
        <v>3210.45</v>
      </c>
      <c r="M62" s="85">
        <f t="shared" si="18"/>
        <v>5185.2400000000007</v>
      </c>
      <c r="N62" s="85">
        <f t="shared" si="18"/>
        <v>5369.1500000000005</v>
      </c>
      <c r="O62" s="85">
        <f>SUM(O60:O61)</f>
        <v>8193.2000000000007</v>
      </c>
      <c r="P62" s="85">
        <f t="shared" si="18"/>
        <v>7786.74</v>
      </c>
      <c r="Q62" s="216"/>
    </row>
    <row r="63" spans="1:17" x14ac:dyDescent="0.2">
      <c r="A63" s="195" t="s">
        <v>410</v>
      </c>
      <c r="B63" s="214" t="s">
        <v>328</v>
      </c>
      <c r="C63" s="195" t="s">
        <v>289</v>
      </c>
      <c r="D63" s="70" t="s">
        <v>156</v>
      </c>
      <c r="E63" s="236" t="s">
        <v>318</v>
      </c>
      <c r="F63" s="274"/>
      <c r="G63" s="54">
        <v>1310075600</v>
      </c>
      <c r="H63" s="58">
        <v>612</v>
      </c>
      <c r="I63" s="88"/>
      <c r="J63" s="88"/>
      <c r="K63" s="80"/>
      <c r="L63" s="80"/>
      <c r="M63" s="80"/>
      <c r="N63" s="80"/>
      <c r="O63" s="80"/>
      <c r="P63" s="80"/>
      <c r="Q63" s="260"/>
    </row>
    <row r="64" spans="1:17" x14ac:dyDescent="0.2">
      <c r="A64" s="205"/>
      <c r="B64" s="216"/>
      <c r="C64" s="205"/>
      <c r="D64" s="236" t="s">
        <v>299</v>
      </c>
      <c r="E64" s="273"/>
      <c r="F64" s="273"/>
      <c r="G64" s="273"/>
      <c r="H64" s="274"/>
      <c r="I64" s="85">
        <f t="shared" ref="I64:N64" si="19">SUM(I63)</f>
        <v>0</v>
      </c>
      <c r="J64" s="85">
        <f t="shared" si="19"/>
        <v>0</v>
      </c>
      <c r="K64" s="85">
        <f t="shared" si="19"/>
        <v>0</v>
      </c>
      <c r="L64" s="85">
        <f t="shared" si="19"/>
        <v>0</v>
      </c>
      <c r="M64" s="85">
        <f t="shared" si="19"/>
        <v>0</v>
      </c>
      <c r="N64" s="85">
        <f t="shared" si="19"/>
        <v>0</v>
      </c>
      <c r="O64" s="85">
        <f>SUM(O63)</f>
        <v>0</v>
      </c>
      <c r="P64" s="85">
        <f>SUM(P63)</f>
        <v>0</v>
      </c>
      <c r="Q64" s="262"/>
    </row>
    <row r="65" spans="1:21" x14ac:dyDescent="0.2">
      <c r="A65" s="195" t="s">
        <v>411</v>
      </c>
      <c r="B65" s="214" t="s">
        <v>412</v>
      </c>
      <c r="C65" s="195" t="s">
        <v>289</v>
      </c>
      <c r="D65" s="70" t="s">
        <v>156</v>
      </c>
      <c r="E65" s="236" t="s">
        <v>318</v>
      </c>
      <c r="F65" s="274"/>
      <c r="G65" s="54" t="s">
        <v>588</v>
      </c>
      <c r="H65" s="58">
        <v>612</v>
      </c>
      <c r="I65" s="88"/>
      <c r="J65" s="88"/>
      <c r="K65" s="80"/>
      <c r="L65" s="80"/>
      <c r="M65" s="80"/>
      <c r="N65" s="80"/>
      <c r="O65" s="80"/>
      <c r="P65" s="80"/>
      <c r="Q65" s="260"/>
    </row>
    <row r="66" spans="1:21" x14ac:dyDescent="0.2">
      <c r="A66" s="205"/>
      <c r="B66" s="216"/>
      <c r="C66" s="205"/>
      <c r="D66" s="236" t="s">
        <v>299</v>
      </c>
      <c r="E66" s="273"/>
      <c r="F66" s="273"/>
      <c r="G66" s="273"/>
      <c r="H66" s="274"/>
      <c r="I66" s="85">
        <f t="shared" ref="I66:N66" si="20">SUM(I65)</f>
        <v>0</v>
      </c>
      <c r="J66" s="85">
        <f t="shared" si="20"/>
        <v>0</v>
      </c>
      <c r="K66" s="85">
        <f t="shared" si="20"/>
        <v>0</v>
      </c>
      <c r="L66" s="85">
        <f t="shared" si="20"/>
        <v>0</v>
      </c>
      <c r="M66" s="85">
        <f t="shared" si="20"/>
        <v>0</v>
      </c>
      <c r="N66" s="85">
        <f t="shared" si="20"/>
        <v>0</v>
      </c>
      <c r="O66" s="85">
        <f>SUM(O65)</f>
        <v>0</v>
      </c>
      <c r="P66" s="85">
        <f>SUM(P65)</f>
        <v>0</v>
      </c>
      <c r="Q66" s="262"/>
    </row>
    <row r="67" spans="1:21" ht="173.25" x14ac:dyDescent="0.2">
      <c r="A67" s="195" t="s">
        <v>413</v>
      </c>
      <c r="B67" s="54" t="s">
        <v>414</v>
      </c>
      <c r="C67" s="195" t="s">
        <v>326</v>
      </c>
      <c r="D67" s="263" t="s">
        <v>156</v>
      </c>
      <c r="E67" s="280" t="s">
        <v>297</v>
      </c>
      <c r="F67" s="281"/>
      <c r="G67" s="54">
        <v>1310077460</v>
      </c>
      <c r="H67" s="58">
        <v>612</v>
      </c>
      <c r="I67" s="88"/>
      <c r="J67" s="88"/>
      <c r="K67" s="88"/>
      <c r="L67" s="88"/>
      <c r="M67" s="88">
        <v>5025.3</v>
      </c>
      <c r="N67" s="88">
        <v>0</v>
      </c>
      <c r="O67" s="88">
        <v>5025.3</v>
      </c>
      <c r="P67" s="88">
        <v>4899.6400000000003</v>
      </c>
      <c r="Q67" s="87"/>
    </row>
    <row r="68" spans="1:21" x14ac:dyDescent="0.2">
      <c r="A68" s="204"/>
      <c r="B68" s="214" t="s">
        <v>415</v>
      </c>
      <c r="C68" s="204"/>
      <c r="D68" s="265"/>
      <c r="E68" s="282"/>
      <c r="F68" s="283"/>
      <c r="G68" s="54" t="s">
        <v>589</v>
      </c>
      <c r="H68" s="58">
        <v>612</v>
      </c>
      <c r="I68" s="88"/>
      <c r="J68" s="88"/>
      <c r="K68" s="88">
        <v>5</v>
      </c>
      <c r="L68" s="88">
        <v>0</v>
      </c>
      <c r="M68" s="88">
        <v>50.25</v>
      </c>
      <c r="N68" s="88">
        <v>0</v>
      </c>
      <c r="O68" s="88">
        <v>50.25</v>
      </c>
      <c r="P68" s="88">
        <v>48.99</v>
      </c>
      <c r="Q68" s="87"/>
    </row>
    <row r="69" spans="1:21" x14ac:dyDescent="0.2">
      <c r="A69" s="205"/>
      <c r="B69" s="216"/>
      <c r="C69" s="205"/>
      <c r="D69" s="236" t="s">
        <v>299</v>
      </c>
      <c r="E69" s="273"/>
      <c r="F69" s="273"/>
      <c r="G69" s="273"/>
      <c r="H69" s="274"/>
      <c r="I69" s="85">
        <f>I67+I68</f>
        <v>0</v>
      </c>
      <c r="J69" s="85">
        <f t="shared" ref="J69:P69" si="21">J67+J68</f>
        <v>0</v>
      </c>
      <c r="K69" s="85">
        <f t="shared" si="21"/>
        <v>5</v>
      </c>
      <c r="L69" s="85">
        <f t="shared" si="21"/>
        <v>0</v>
      </c>
      <c r="M69" s="85">
        <f t="shared" si="21"/>
        <v>5075.55</v>
      </c>
      <c r="N69" s="85">
        <f t="shared" si="21"/>
        <v>0</v>
      </c>
      <c r="O69" s="85">
        <f>O67+O68</f>
        <v>5075.55</v>
      </c>
      <c r="P69" s="85">
        <f t="shared" si="21"/>
        <v>4948.63</v>
      </c>
      <c r="Q69" s="91"/>
    </row>
    <row r="70" spans="1:21" x14ac:dyDescent="0.2">
      <c r="A70" s="195" t="s">
        <v>416</v>
      </c>
      <c r="B70" s="195" t="s">
        <v>417</v>
      </c>
      <c r="C70" s="195" t="s">
        <v>289</v>
      </c>
      <c r="D70" s="70" t="s">
        <v>156</v>
      </c>
      <c r="E70" s="236" t="s">
        <v>318</v>
      </c>
      <c r="F70" s="274"/>
      <c r="G70" s="54">
        <v>1310077440</v>
      </c>
      <c r="H70" s="58">
        <v>612</v>
      </c>
      <c r="I70" s="88"/>
      <c r="J70" s="88"/>
      <c r="K70" s="88"/>
      <c r="L70" s="88"/>
      <c r="M70" s="88"/>
      <c r="N70" s="88"/>
      <c r="O70" s="88"/>
      <c r="P70" s="81"/>
      <c r="Q70" s="260"/>
    </row>
    <row r="71" spans="1:21" x14ac:dyDescent="0.2">
      <c r="A71" s="205"/>
      <c r="B71" s="205"/>
      <c r="C71" s="205"/>
      <c r="D71" s="236" t="s">
        <v>299</v>
      </c>
      <c r="E71" s="273"/>
      <c r="F71" s="273"/>
      <c r="G71" s="273"/>
      <c r="H71" s="274"/>
      <c r="I71" s="85">
        <f t="shared" ref="I71:N71" si="22">SUM(I70)</f>
        <v>0</v>
      </c>
      <c r="J71" s="85">
        <f t="shared" si="22"/>
        <v>0</v>
      </c>
      <c r="K71" s="85">
        <f t="shared" si="22"/>
        <v>0</v>
      </c>
      <c r="L71" s="85">
        <f t="shared" si="22"/>
        <v>0</v>
      </c>
      <c r="M71" s="85">
        <f t="shared" si="22"/>
        <v>0</v>
      </c>
      <c r="N71" s="85">
        <f t="shared" si="22"/>
        <v>0</v>
      </c>
      <c r="O71" s="85">
        <f>SUM(O70)</f>
        <v>0</v>
      </c>
      <c r="P71" s="85">
        <f>SUM(P70)</f>
        <v>0</v>
      </c>
      <c r="Q71" s="262"/>
    </row>
    <row r="72" spans="1:21" x14ac:dyDescent="0.2">
      <c r="A72" s="214" t="s">
        <v>590</v>
      </c>
      <c r="B72" s="214" t="s">
        <v>591</v>
      </c>
      <c r="C72" s="214" t="s">
        <v>289</v>
      </c>
      <c r="D72" s="207" t="s">
        <v>156</v>
      </c>
      <c r="E72" s="206" t="s">
        <v>297</v>
      </c>
      <c r="F72" s="206"/>
      <c r="G72" s="67">
        <v>1310074080</v>
      </c>
      <c r="H72" s="67">
        <v>611</v>
      </c>
      <c r="I72" s="80">
        <v>13326.94</v>
      </c>
      <c r="J72" s="80">
        <v>17429.400000000001</v>
      </c>
      <c r="K72" s="80">
        <v>35548.68</v>
      </c>
      <c r="L72" s="80">
        <v>34862.629999999997</v>
      </c>
      <c r="M72" s="80">
        <v>50541.84</v>
      </c>
      <c r="N72" s="80">
        <v>55012.84</v>
      </c>
      <c r="O72" s="80">
        <v>74993.56</v>
      </c>
      <c r="P72" s="80">
        <v>74433.2</v>
      </c>
      <c r="Q72" s="214"/>
      <c r="T72" s="83"/>
      <c r="U72" s="83"/>
    </row>
    <row r="73" spans="1:21" x14ac:dyDescent="0.2">
      <c r="A73" s="215"/>
      <c r="B73" s="215"/>
      <c r="C73" s="215"/>
      <c r="D73" s="207"/>
      <c r="E73" s="206"/>
      <c r="F73" s="206"/>
      <c r="G73" s="67">
        <v>1310074080</v>
      </c>
      <c r="H73" s="67">
        <v>621</v>
      </c>
      <c r="I73" s="80">
        <v>2276.66</v>
      </c>
      <c r="J73" s="80">
        <v>3037.58</v>
      </c>
      <c r="K73" s="80">
        <v>6532</v>
      </c>
      <c r="L73" s="80">
        <v>6159.12</v>
      </c>
      <c r="M73" s="80">
        <v>8647.84</v>
      </c>
      <c r="N73" s="80">
        <v>9462.84</v>
      </c>
      <c r="O73" s="80">
        <v>13465.47</v>
      </c>
      <c r="P73" s="80">
        <v>13125.47</v>
      </c>
      <c r="Q73" s="215"/>
    </row>
    <row r="74" spans="1:21" x14ac:dyDescent="0.2">
      <c r="A74" s="215"/>
      <c r="B74" s="215"/>
      <c r="C74" s="215"/>
      <c r="D74" s="207" t="s">
        <v>156</v>
      </c>
      <c r="E74" s="206" t="s">
        <v>298</v>
      </c>
      <c r="F74" s="206"/>
      <c r="G74" s="67">
        <v>1310074080</v>
      </c>
      <c r="H74" s="67">
        <v>611</v>
      </c>
      <c r="I74" s="80">
        <v>968.94</v>
      </c>
      <c r="J74" s="80">
        <v>968.94</v>
      </c>
      <c r="K74" s="80">
        <v>2427.36</v>
      </c>
      <c r="L74" s="80">
        <v>2265.67</v>
      </c>
      <c r="M74" s="80">
        <v>3175.62</v>
      </c>
      <c r="N74" s="80">
        <v>3463.62</v>
      </c>
      <c r="O74" s="80">
        <v>4780.3100000000004</v>
      </c>
      <c r="P74" s="80">
        <v>4660.3100000000004</v>
      </c>
      <c r="Q74" s="215"/>
    </row>
    <row r="75" spans="1:21" x14ac:dyDescent="0.2">
      <c r="A75" s="215"/>
      <c r="B75" s="215"/>
      <c r="C75" s="215"/>
      <c r="D75" s="207"/>
      <c r="E75" s="206"/>
      <c r="F75" s="206"/>
      <c r="G75" s="67">
        <v>1310074080</v>
      </c>
      <c r="H75" s="67">
        <v>621</v>
      </c>
      <c r="I75" s="80">
        <v>166.07</v>
      </c>
      <c r="J75" s="80">
        <v>186.58</v>
      </c>
      <c r="K75" s="80">
        <v>444.35</v>
      </c>
      <c r="L75" s="80">
        <v>402.09</v>
      </c>
      <c r="M75" s="80">
        <v>502.69</v>
      </c>
      <c r="N75" s="80">
        <v>527.69000000000005</v>
      </c>
      <c r="O75" s="80">
        <v>897.74</v>
      </c>
      <c r="P75" s="80">
        <v>598.49</v>
      </c>
      <c r="Q75" s="215"/>
    </row>
    <row r="76" spans="1:21" x14ac:dyDescent="0.2">
      <c r="A76" s="216"/>
      <c r="B76" s="216"/>
      <c r="C76" s="216"/>
      <c r="D76" s="256" t="s">
        <v>299</v>
      </c>
      <c r="E76" s="246"/>
      <c r="F76" s="246"/>
      <c r="G76" s="246"/>
      <c r="H76" s="257"/>
      <c r="I76" s="85">
        <f>SUM(I72:I75)</f>
        <v>16738.61</v>
      </c>
      <c r="J76" s="85">
        <f t="shared" ref="J76:P76" si="23">SUM(J72:J75)</f>
        <v>21622.500000000004</v>
      </c>
      <c r="K76" s="85">
        <f t="shared" si="23"/>
        <v>44952.39</v>
      </c>
      <c r="L76" s="85">
        <f t="shared" si="23"/>
        <v>43689.509999999995</v>
      </c>
      <c r="M76" s="85">
        <f t="shared" si="23"/>
        <v>62867.99</v>
      </c>
      <c r="N76" s="85">
        <f t="shared" si="23"/>
        <v>68466.989999999991</v>
      </c>
      <c r="O76" s="85">
        <f t="shared" si="23"/>
        <v>94137.08</v>
      </c>
      <c r="P76" s="85">
        <f t="shared" si="23"/>
        <v>92817.47</v>
      </c>
      <c r="Q76" s="216"/>
    </row>
    <row r="77" spans="1:21" x14ac:dyDescent="0.2">
      <c r="A77" s="214" t="s">
        <v>808</v>
      </c>
      <c r="B77" s="214" t="s">
        <v>809</v>
      </c>
      <c r="C77" s="214" t="s">
        <v>289</v>
      </c>
      <c r="D77" s="207" t="s">
        <v>156</v>
      </c>
      <c r="E77" s="206" t="s">
        <v>297</v>
      </c>
      <c r="F77" s="206"/>
      <c r="G77" s="67">
        <v>1310074080</v>
      </c>
      <c r="H77" s="67">
        <v>612</v>
      </c>
      <c r="I77" s="80"/>
      <c r="J77" s="80"/>
      <c r="K77" s="80"/>
      <c r="L77" s="80"/>
      <c r="M77" s="80"/>
      <c r="N77" s="80"/>
      <c r="O77" s="80">
        <v>402.5</v>
      </c>
      <c r="P77" s="80">
        <v>402.5</v>
      </c>
      <c r="Q77" s="214"/>
    </row>
    <row r="78" spans="1:21" x14ac:dyDescent="0.2">
      <c r="A78" s="215"/>
      <c r="B78" s="215"/>
      <c r="C78" s="215"/>
      <c r="D78" s="207"/>
      <c r="E78" s="206"/>
      <c r="F78" s="206"/>
      <c r="G78" s="67">
        <v>1310074080</v>
      </c>
      <c r="H78" s="67">
        <v>622</v>
      </c>
      <c r="I78" s="80"/>
      <c r="J78" s="80"/>
      <c r="K78" s="80"/>
      <c r="L78" s="80"/>
      <c r="M78" s="80"/>
      <c r="N78" s="80"/>
      <c r="O78" s="80">
        <v>135</v>
      </c>
      <c r="P78" s="80">
        <v>135</v>
      </c>
      <c r="Q78" s="215"/>
    </row>
    <row r="79" spans="1:21" x14ac:dyDescent="0.2">
      <c r="A79" s="216"/>
      <c r="B79" s="216"/>
      <c r="C79" s="216"/>
      <c r="D79" s="256" t="s">
        <v>299</v>
      </c>
      <c r="E79" s="246"/>
      <c r="F79" s="246"/>
      <c r="G79" s="246"/>
      <c r="H79" s="257"/>
      <c r="I79" s="85">
        <f t="shared" ref="I79:P79" si="24">SUM(I77:I78)</f>
        <v>0</v>
      </c>
      <c r="J79" s="85">
        <f t="shared" si="24"/>
        <v>0</v>
      </c>
      <c r="K79" s="85">
        <f t="shared" si="24"/>
        <v>0</v>
      </c>
      <c r="L79" s="85">
        <f t="shared" si="24"/>
        <v>0</v>
      </c>
      <c r="M79" s="85">
        <f t="shared" si="24"/>
        <v>0</v>
      </c>
      <c r="N79" s="85">
        <f t="shared" si="24"/>
        <v>0</v>
      </c>
      <c r="O79" s="85">
        <f t="shared" si="24"/>
        <v>537.5</v>
      </c>
      <c r="P79" s="85">
        <f t="shared" si="24"/>
        <v>537.5</v>
      </c>
      <c r="Q79" s="216"/>
    </row>
    <row r="80" spans="1:21" x14ac:dyDescent="0.2">
      <c r="A80" s="214" t="s">
        <v>810</v>
      </c>
      <c r="B80" s="214" t="s">
        <v>811</v>
      </c>
      <c r="C80" s="214" t="s">
        <v>289</v>
      </c>
      <c r="D80" s="207" t="s">
        <v>156</v>
      </c>
      <c r="E80" s="206" t="s">
        <v>297</v>
      </c>
      <c r="F80" s="206"/>
      <c r="G80" s="67">
        <v>1310073980</v>
      </c>
      <c r="H80" s="67">
        <v>612</v>
      </c>
      <c r="I80" s="80"/>
      <c r="J80" s="80"/>
      <c r="K80" s="80"/>
      <c r="L80" s="80"/>
      <c r="M80" s="80"/>
      <c r="N80" s="80"/>
      <c r="O80" s="80">
        <v>211.5</v>
      </c>
      <c r="P80" s="80">
        <v>211.5</v>
      </c>
      <c r="Q80" s="214"/>
    </row>
    <row r="81" spans="1:20" x14ac:dyDescent="0.2">
      <c r="A81" s="215"/>
      <c r="B81" s="215"/>
      <c r="C81" s="215"/>
      <c r="D81" s="207"/>
      <c r="E81" s="206"/>
      <c r="F81" s="206"/>
      <c r="G81" s="67" t="s">
        <v>812</v>
      </c>
      <c r="H81" s="67">
        <v>612</v>
      </c>
      <c r="I81" s="80"/>
      <c r="J81" s="80"/>
      <c r="K81" s="80"/>
      <c r="L81" s="80"/>
      <c r="M81" s="80"/>
      <c r="N81" s="80"/>
      <c r="O81" s="80">
        <v>1</v>
      </c>
      <c r="P81" s="80">
        <v>1</v>
      </c>
      <c r="Q81" s="215"/>
    </row>
    <row r="82" spans="1:20" x14ac:dyDescent="0.2">
      <c r="A82" s="216"/>
      <c r="B82" s="216"/>
      <c r="C82" s="216"/>
      <c r="D82" s="256" t="s">
        <v>299</v>
      </c>
      <c r="E82" s="246"/>
      <c r="F82" s="246"/>
      <c r="G82" s="246"/>
      <c r="H82" s="257"/>
      <c r="I82" s="85">
        <f t="shared" ref="I82:P82" si="25">SUM(I80:I81)</f>
        <v>0</v>
      </c>
      <c r="J82" s="85">
        <f t="shared" si="25"/>
        <v>0</v>
      </c>
      <c r="K82" s="85">
        <f t="shared" si="25"/>
        <v>0</v>
      </c>
      <c r="L82" s="85">
        <f t="shared" si="25"/>
        <v>0</v>
      </c>
      <c r="M82" s="85">
        <f t="shared" si="25"/>
        <v>0</v>
      </c>
      <c r="N82" s="85">
        <f t="shared" si="25"/>
        <v>0</v>
      </c>
      <c r="O82" s="85">
        <f t="shared" si="25"/>
        <v>212.5</v>
      </c>
      <c r="P82" s="85">
        <f t="shared" si="25"/>
        <v>212.5</v>
      </c>
      <c r="Q82" s="216"/>
    </row>
    <row r="83" spans="1:20" x14ac:dyDescent="0.2">
      <c r="A83" s="195" t="s">
        <v>115</v>
      </c>
      <c r="B83" s="195" t="s">
        <v>330</v>
      </c>
      <c r="C83" s="202" t="s">
        <v>331</v>
      </c>
      <c r="D83" s="202"/>
      <c r="E83" s="202"/>
      <c r="F83" s="202"/>
      <c r="G83" s="202"/>
      <c r="H83" s="202"/>
      <c r="I83" s="92">
        <f t="shared" ref="I83:N83" si="26">SUM(I84:I85)</f>
        <v>98166.12999999999</v>
      </c>
      <c r="J83" s="92">
        <f t="shared" si="26"/>
        <v>115765.75000000001</v>
      </c>
      <c r="K83" s="88">
        <f t="shared" si="26"/>
        <v>278791.43</v>
      </c>
      <c r="L83" s="88">
        <f t="shared" si="26"/>
        <v>273354.90000000002</v>
      </c>
      <c r="M83" s="92">
        <f t="shared" si="26"/>
        <v>350818.12</v>
      </c>
      <c r="N83" s="92">
        <f t="shared" si="26"/>
        <v>380667.65999999992</v>
      </c>
      <c r="O83" s="92">
        <f>SUM(O84:O86)</f>
        <v>515564.0500000001</v>
      </c>
      <c r="P83" s="92">
        <f>SUM(P84:P86)</f>
        <v>511751.55</v>
      </c>
      <c r="Q83" s="87"/>
    </row>
    <row r="84" spans="1:20" ht="14.25" customHeight="1" x14ac:dyDescent="0.2">
      <c r="A84" s="204"/>
      <c r="B84" s="204"/>
      <c r="C84" s="202" t="s">
        <v>292</v>
      </c>
      <c r="D84" s="202"/>
      <c r="E84" s="202"/>
      <c r="F84" s="202"/>
      <c r="G84" s="202"/>
      <c r="H84" s="202"/>
      <c r="I84" s="92">
        <f>I90+I92+I98+I101+I106+I124+I132+I150+I157+I159</f>
        <v>26440.080000000002</v>
      </c>
      <c r="J84" s="92">
        <f t="shared" ref="J84:P84" si="27">J90+J92+J98+J101+J106+J124+J132+J150+J157+J159</f>
        <v>29308.180000000004</v>
      </c>
      <c r="K84" s="92">
        <f t="shared" si="27"/>
        <v>54187.48</v>
      </c>
      <c r="L84" s="92">
        <f t="shared" si="27"/>
        <v>52007.62</v>
      </c>
      <c r="M84" s="92">
        <f t="shared" si="27"/>
        <v>69283.5</v>
      </c>
      <c r="N84" s="92">
        <f t="shared" si="27"/>
        <v>74994.23</v>
      </c>
      <c r="O84" s="92">
        <f t="shared" si="27"/>
        <v>103007.27000000002</v>
      </c>
      <c r="P84" s="92">
        <f t="shared" si="27"/>
        <v>102982.01000000002</v>
      </c>
      <c r="Q84" s="87"/>
    </row>
    <row r="85" spans="1:20" ht="15" customHeight="1" x14ac:dyDescent="0.2">
      <c r="A85" s="204"/>
      <c r="B85" s="204"/>
      <c r="C85" s="202" t="s">
        <v>293</v>
      </c>
      <c r="D85" s="202"/>
      <c r="E85" s="202"/>
      <c r="F85" s="202"/>
      <c r="G85" s="202"/>
      <c r="H85" s="202"/>
      <c r="I85" s="92">
        <f>I116+I104+I112+I119+I122+I126+I134+I138+I141+I147+I148+I149+I154+I158</f>
        <v>71726.049999999988</v>
      </c>
      <c r="J85" s="92">
        <f t="shared" ref="J85:P85" si="28">J116+J104+J112+J119+J122+J126+J134+J138+J141+J147+J148+J149+J154+J158</f>
        <v>86457.57</v>
      </c>
      <c r="K85" s="92">
        <f t="shared" si="28"/>
        <v>224603.94999999998</v>
      </c>
      <c r="L85" s="92">
        <f t="shared" si="28"/>
        <v>221347.28</v>
      </c>
      <c r="M85" s="92">
        <f t="shared" si="28"/>
        <v>281534.62</v>
      </c>
      <c r="N85" s="92">
        <f t="shared" si="28"/>
        <v>305673.42999999993</v>
      </c>
      <c r="O85" s="92">
        <f t="shared" si="28"/>
        <v>412556.78000000009</v>
      </c>
      <c r="P85" s="92">
        <f t="shared" si="28"/>
        <v>408769.54</v>
      </c>
      <c r="Q85" s="87"/>
    </row>
    <row r="86" spans="1:20" ht="13.5" customHeight="1" x14ac:dyDescent="0.2">
      <c r="A86" s="205"/>
      <c r="B86" s="205"/>
      <c r="C86" s="256" t="s">
        <v>294</v>
      </c>
      <c r="D86" s="246"/>
      <c r="E86" s="246"/>
      <c r="F86" s="246"/>
      <c r="G86" s="246"/>
      <c r="H86" s="257"/>
      <c r="I86" s="92">
        <f t="shared" ref="I86:P86" si="29">I129</f>
        <v>0</v>
      </c>
      <c r="J86" s="92">
        <f t="shared" si="29"/>
        <v>0</v>
      </c>
      <c r="K86" s="92">
        <f t="shared" si="29"/>
        <v>0</v>
      </c>
      <c r="L86" s="92">
        <f t="shared" si="29"/>
        <v>0</v>
      </c>
      <c r="M86" s="92">
        <f t="shared" si="29"/>
        <v>0</v>
      </c>
      <c r="N86" s="92">
        <f t="shared" si="29"/>
        <v>0</v>
      </c>
      <c r="O86" s="92">
        <f>O129</f>
        <v>0</v>
      </c>
      <c r="P86" s="92">
        <f t="shared" si="29"/>
        <v>0</v>
      </c>
      <c r="Q86" s="91"/>
    </row>
    <row r="87" spans="1:20" x14ac:dyDescent="0.2">
      <c r="A87" s="202" t="s">
        <v>332</v>
      </c>
      <c r="B87" s="202" t="s">
        <v>296</v>
      </c>
      <c r="C87" s="202" t="s">
        <v>289</v>
      </c>
      <c r="D87" s="70" t="s">
        <v>156</v>
      </c>
      <c r="E87" s="54" t="s">
        <v>298</v>
      </c>
      <c r="F87" s="202">
        <v>1320080610</v>
      </c>
      <c r="G87" s="202"/>
      <c r="H87" s="54">
        <v>611</v>
      </c>
      <c r="I87" s="88">
        <v>23578.880000000001</v>
      </c>
      <c r="J87" s="88">
        <v>26591.88</v>
      </c>
      <c r="K87" s="88">
        <v>45503</v>
      </c>
      <c r="L87" s="88">
        <v>45450.53</v>
      </c>
      <c r="M87" s="88">
        <v>56805.68</v>
      </c>
      <c r="N87" s="88">
        <v>61771.13</v>
      </c>
      <c r="O87" s="85">
        <v>82442.13</v>
      </c>
      <c r="P87" s="93">
        <v>82442.13</v>
      </c>
      <c r="Q87" s="260"/>
    </row>
    <row r="88" spans="1:20" x14ac:dyDescent="0.2">
      <c r="A88" s="202"/>
      <c r="B88" s="202"/>
      <c r="C88" s="202"/>
      <c r="D88" s="70" t="s">
        <v>156</v>
      </c>
      <c r="E88" s="54" t="s">
        <v>333</v>
      </c>
      <c r="F88" s="202">
        <v>1320080610</v>
      </c>
      <c r="G88" s="202"/>
      <c r="H88" s="54">
        <v>621</v>
      </c>
      <c r="I88" s="88">
        <v>2499.87</v>
      </c>
      <c r="J88" s="88">
        <v>2354.9699999999998</v>
      </c>
      <c r="K88" s="88">
        <v>4939.66</v>
      </c>
      <c r="L88" s="88">
        <v>4939.66</v>
      </c>
      <c r="M88" s="88">
        <v>6244.9</v>
      </c>
      <c r="N88" s="88">
        <v>6804.6</v>
      </c>
      <c r="O88" s="85">
        <v>8601.41</v>
      </c>
      <c r="P88" s="93">
        <v>8601.41</v>
      </c>
      <c r="Q88" s="261"/>
    </row>
    <row r="89" spans="1:20" x14ac:dyDescent="0.2">
      <c r="A89" s="202"/>
      <c r="B89" s="202"/>
      <c r="C89" s="202"/>
      <c r="D89" s="70" t="s">
        <v>156</v>
      </c>
      <c r="E89" s="54" t="s">
        <v>334</v>
      </c>
      <c r="F89" s="202">
        <v>1320080610</v>
      </c>
      <c r="G89" s="202"/>
      <c r="H89" s="54">
        <v>611</v>
      </c>
      <c r="I89" s="88">
        <v>57.99</v>
      </c>
      <c r="J89" s="88">
        <v>57.99</v>
      </c>
      <c r="K89" s="88">
        <v>57.99</v>
      </c>
      <c r="L89" s="88">
        <v>52.47</v>
      </c>
      <c r="M89" s="88">
        <v>57.99</v>
      </c>
      <c r="N89" s="88">
        <v>52.47</v>
      </c>
      <c r="O89" s="85">
        <v>57.99</v>
      </c>
      <c r="P89" s="93">
        <v>57.99</v>
      </c>
      <c r="Q89" s="261"/>
    </row>
    <row r="90" spans="1:20" x14ac:dyDescent="0.2">
      <c r="A90" s="202"/>
      <c r="B90" s="202"/>
      <c r="C90" s="202"/>
      <c r="D90" s="221" t="s">
        <v>299</v>
      </c>
      <c r="E90" s="222"/>
      <c r="F90" s="222"/>
      <c r="G90" s="222"/>
      <c r="H90" s="223"/>
      <c r="I90" s="85">
        <f>SUM(I87:I89)</f>
        <v>26136.74</v>
      </c>
      <c r="J90" s="85">
        <f t="shared" ref="J90:P90" si="30">SUM(J87:J89)</f>
        <v>29004.840000000004</v>
      </c>
      <c r="K90" s="85">
        <f t="shared" si="30"/>
        <v>50500.65</v>
      </c>
      <c r="L90" s="85">
        <f t="shared" si="30"/>
        <v>50442.66</v>
      </c>
      <c r="M90" s="85">
        <f t="shared" si="30"/>
        <v>63108.57</v>
      </c>
      <c r="N90" s="85">
        <f t="shared" si="30"/>
        <v>68628.2</v>
      </c>
      <c r="O90" s="85">
        <f>SUM(O87:O89)</f>
        <v>91101.530000000013</v>
      </c>
      <c r="P90" s="85">
        <f t="shared" si="30"/>
        <v>91101.530000000013</v>
      </c>
      <c r="Q90" s="262"/>
      <c r="S90" s="83"/>
      <c r="T90" s="83"/>
    </row>
    <row r="91" spans="1:20" x14ac:dyDescent="0.2">
      <c r="A91" s="195" t="s">
        <v>335</v>
      </c>
      <c r="B91" s="195" t="s">
        <v>328</v>
      </c>
      <c r="C91" s="195" t="s">
        <v>329</v>
      </c>
      <c r="D91" s="70" t="s">
        <v>156</v>
      </c>
      <c r="E91" s="54" t="s">
        <v>298</v>
      </c>
      <c r="F91" s="202">
        <v>1320080610</v>
      </c>
      <c r="G91" s="202"/>
      <c r="H91" s="54">
        <v>612</v>
      </c>
      <c r="I91" s="88"/>
      <c r="J91" s="88"/>
      <c r="K91" s="88"/>
      <c r="L91" s="88"/>
      <c r="M91" s="88">
        <v>0</v>
      </c>
      <c r="N91" s="88">
        <v>250.52</v>
      </c>
      <c r="O91" s="88">
        <v>550.52</v>
      </c>
      <c r="P91" s="88">
        <v>550.52</v>
      </c>
      <c r="Q91" s="260"/>
    </row>
    <row r="92" spans="1:20" x14ac:dyDescent="0.2">
      <c r="A92" s="205"/>
      <c r="B92" s="205"/>
      <c r="C92" s="205"/>
      <c r="D92" s="236" t="s">
        <v>299</v>
      </c>
      <c r="E92" s="273"/>
      <c r="F92" s="273"/>
      <c r="G92" s="273"/>
      <c r="H92" s="274"/>
      <c r="I92" s="85">
        <f t="shared" ref="I92:N92" si="31">SUM(I91)</f>
        <v>0</v>
      </c>
      <c r="J92" s="85">
        <f t="shared" si="31"/>
        <v>0</v>
      </c>
      <c r="K92" s="85">
        <f t="shared" si="31"/>
        <v>0</v>
      </c>
      <c r="L92" s="85">
        <f t="shared" si="31"/>
        <v>0</v>
      </c>
      <c r="M92" s="85">
        <f t="shared" si="31"/>
        <v>0</v>
      </c>
      <c r="N92" s="85">
        <f t="shared" si="31"/>
        <v>250.52</v>
      </c>
      <c r="O92" s="85">
        <f>SUM(O91)</f>
        <v>550.52</v>
      </c>
      <c r="P92" s="85">
        <f>SUM(P91)</f>
        <v>550.52</v>
      </c>
      <c r="Q92" s="262"/>
      <c r="S92" s="83"/>
      <c r="T92" s="83"/>
    </row>
    <row r="93" spans="1:20" x14ac:dyDescent="0.2">
      <c r="A93" s="195" t="s">
        <v>336</v>
      </c>
      <c r="B93" s="195" t="s">
        <v>337</v>
      </c>
      <c r="C93" s="195" t="s">
        <v>289</v>
      </c>
      <c r="D93" s="272" t="s">
        <v>156</v>
      </c>
      <c r="E93" s="202" t="s">
        <v>298</v>
      </c>
      <c r="F93" s="202">
        <v>1320080610</v>
      </c>
      <c r="G93" s="202"/>
      <c r="H93" s="54">
        <v>111</v>
      </c>
      <c r="I93" s="88">
        <v>173.38</v>
      </c>
      <c r="J93" s="54">
        <v>173.38</v>
      </c>
      <c r="K93" s="88">
        <v>426.06</v>
      </c>
      <c r="L93" s="88">
        <v>421.29</v>
      </c>
      <c r="M93" s="88">
        <v>608.64</v>
      </c>
      <c r="N93" s="88">
        <v>652.15</v>
      </c>
      <c r="O93" s="88">
        <v>866.66</v>
      </c>
      <c r="P93" s="88">
        <v>864.51</v>
      </c>
      <c r="Q93" s="260"/>
    </row>
    <row r="94" spans="1:20" x14ac:dyDescent="0.2">
      <c r="A94" s="204"/>
      <c r="B94" s="204"/>
      <c r="C94" s="204"/>
      <c r="D94" s="272"/>
      <c r="E94" s="202"/>
      <c r="F94" s="202"/>
      <c r="G94" s="202"/>
      <c r="H94" s="54">
        <v>112</v>
      </c>
      <c r="I94" s="88"/>
      <c r="J94" s="88"/>
      <c r="K94" s="88"/>
      <c r="L94" s="88"/>
      <c r="M94" s="88"/>
      <c r="N94" s="88"/>
      <c r="O94" s="88"/>
      <c r="P94" s="88"/>
      <c r="Q94" s="261"/>
    </row>
    <row r="95" spans="1:20" x14ac:dyDescent="0.2">
      <c r="A95" s="204"/>
      <c r="B95" s="204"/>
      <c r="C95" s="204"/>
      <c r="D95" s="272"/>
      <c r="E95" s="202"/>
      <c r="F95" s="202"/>
      <c r="G95" s="202"/>
      <c r="H95" s="54">
        <v>119</v>
      </c>
      <c r="I95" s="88">
        <v>41.11</v>
      </c>
      <c r="J95" s="88">
        <v>41.11</v>
      </c>
      <c r="K95" s="88">
        <v>129.52000000000001</v>
      </c>
      <c r="L95" s="88">
        <v>120.81</v>
      </c>
      <c r="M95" s="88">
        <v>177.17</v>
      </c>
      <c r="N95" s="88">
        <v>196.99</v>
      </c>
      <c r="O95" s="88">
        <v>261.73</v>
      </c>
      <c r="P95" s="88">
        <v>260.83</v>
      </c>
      <c r="Q95" s="261"/>
    </row>
    <row r="96" spans="1:20" x14ac:dyDescent="0.2">
      <c r="A96" s="204"/>
      <c r="B96" s="204"/>
      <c r="C96" s="204"/>
      <c r="D96" s="272"/>
      <c r="E96" s="202"/>
      <c r="F96" s="202"/>
      <c r="G96" s="202"/>
      <c r="H96" s="54">
        <v>244</v>
      </c>
      <c r="I96" s="88">
        <v>88.85</v>
      </c>
      <c r="J96" s="54">
        <v>88.85</v>
      </c>
      <c r="K96" s="88">
        <v>162.66999999999999</v>
      </c>
      <c r="L96" s="88">
        <v>159.16999999999999</v>
      </c>
      <c r="M96" s="88">
        <v>177.56</v>
      </c>
      <c r="N96" s="88">
        <v>197.08</v>
      </c>
      <c r="O96" s="88">
        <v>309.13</v>
      </c>
      <c r="P96" s="88">
        <v>297.83999999999997</v>
      </c>
      <c r="Q96" s="261"/>
    </row>
    <row r="97" spans="1:17" x14ac:dyDescent="0.2">
      <c r="A97" s="204"/>
      <c r="B97" s="204"/>
      <c r="C97" s="204"/>
      <c r="D97" s="272"/>
      <c r="E97" s="202"/>
      <c r="F97" s="202"/>
      <c r="G97" s="202"/>
      <c r="H97" s="54">
        <v>852</v>
      </c>
      <c r="I97" s="88"/>
      <c r="J97" s="88"/>
      <c r="K97" s="88">
        <v>0.05</v>
      </c>
      <c r="L97" s="88">
        <v>0.05</v>
      </c>
      <c r="M97" s="88">
        <v>0.1</v>
      </c>
      <c r="N97" s="88">
        <v>0.15</v>
      </c>
      <c r="O97" s="88">
        <v>0.2</v>
      </c>
      <c r="P97" s="88">
        <v>0.19</v>
      </c>
      <c r="Q97" s="261"/>
    </row>
    <row r="98" spans="1:17" x14ac:dyDescent="0.2">
      <c r="A98" s="205"/>
      <c r="B98" s="205"/>
      <c r="C98" s="205"/>
      <c r="D98" s="221" t="s">
        <v>299</v>
      </c>
      <c r="E98" s="222"/>
      <c r="F98" s="222"/>
      <c r="G98" s="222"/>
      <c r="H98" s="223"/>
      <c r="I98" s="85">
        <f t="shared" ref="I98:P98" si="32">SUM(I93:I97)</f>
        <v>303.34000000000003</v>
      </c>
      <c r="J98" s="85">
        <f t="shared" si="32"/>
        <v>303.34000000000003</v>
      </c>
      <c r="K98" s="85">
        <f t="shared" si="32"/>
        <v>718.3</v>
      </c>
      <c r="L98" s="85">
        <f t="shared" si="32"/>
        <v>701.31999999999994</v>
      </c>
      <c r="M98" s="85">
        <f t="shared" si="32"/>
        <v>963.46999999999991</v>
      </c>
      <c r="N98" s="85">
        <f t="shared" si="32"/>
        <v>1046.3700000000001</v>
      </c>
      <c r="O98" s="85">
        <f t="shared" si="32"/>
        <v>1437.72</v>
      </c>
      <c r="P98" s="85">
        <f t="shared" si="32"/>
        <v>1423.37</v>
      </c>
      <c r="Q98" s="262"/>
    </row>
    <row r="99" spans="1:17" x14ac:dyDescent="0.2">
      <c r="A99" s="195" t="s">
        <v>338</v>
      </c>
      <c r="B99" s="195" t="s">
        <v>307</v>
      </c>
      <c r="C99" s="195" t="s">
        <v>289</v>
      </c>
      <c r="D99" s="70" t="s">
        <v>156</v>
      </c>
      <c r="E99" s="54" t="s">
        <v>298</v>
      </c>
      <c r="F99" s="202">
        <v>1320087410</v>
      </c>
      <c r="G99" s="202"/>
      <c r="H99" s="54">
        <v>612</v>
      </c>
      <c r="I99" s="88"/>
      <c r="J99" s="88"/>
      <c r="K99" s="88">
        <v>1000</v>
      </c>
      <c r="L99" s="88">
        <v>0</v>
      </c>
      <c r="M99" s="88">
        <v>1464.38</v>
      </c>
      <c r="N99" s="88">
        <v>1322.06</v>
      </c>
      <c r="O99" s="88">
        <v>5787.68</v>
      </c>
      <c r="P99" s="88">
        <v>5776.77</v>
      </c>
      <c r="Q99" s="260"/>
    </row>
    <row r="100" spans="1:17" x14ac:dyDescent="0.2">
      <c r="A100" s="204"/>
      <c r="B100" s="204"/>
      <c r="C100" s="204"/>
      <c r="D100" s="70" t="s">
        <v>156</v>
      </c>
      <c r="E100" s="54" t="s">
        <v>298</v>
      </c>
      <c r="F100" s="202">
        <v>1320087410</v>
      </c>
      <c r="G100" s="202"/>
      <c r="H100" s="54">
        <v>622</v>
      </c>
      <c r="I100" s="88"/>
      <c r="J100" s="88"/>
      <c r="K100" s="88"/>
      <c r="L100" s="88"/>
      <c r="M100" s="88"/>
      <c r="N100" s="88"/>
      <c r="O100" s="88"/>
      <c r="P100" s="88"/>
      <c r="Q100" s="261"/>
    </row>
    <row r="101" spans="1:17" x14ac:dyDescent="0.2">
      <c r="A101" s="205"/>
      <c r="B101" s="205"/>
      <c r="C101" s="205"/>
      <c r="D101" s="221" t="s">
        <v>299</v>
      </c>
      <c r="E101" s="222"/>
      <c r="F101" s="222"/>
      <c r="G101" s="222"/>
      <c r="H101" s="223"/>
      <c r="I101" s="85">
        <f t="shared" ref="I101:P101" si="33">SUM(I99:I100)</f>
        <v>0</v>
      </c>
      <c r="J101" s="85">
        <f t="shared" si="33"/>
        <v>0</v>
      </c>
      <c r="K101" s="85">
        <f t="shared" si="33"/>
        <v>1000</v>
      </c>
      <c r="L101" s="85">
        <f t="shared" si="33"/>
        <v>0</v>
      </c>
      <c r="M101" s="85">
        <f t="shared" si="33"/>
        <v>1464.38</v>
      </c>
      <c r="N101" s="85">
        <f t="shared" si="33"/>
        <v>1322.06</v>
      </c>
      <c r="O101" s="85">
        <f>SUM(O99:O100)</f>
        <v>5787.68</v>
      </c>
      <c r="P101" s="85">
        <f t="shared" si="33"/>
        <v>5776.77</v>
      </c>
      <c r="Q101" s="262"/>
    </row>
    <row r="102" spans="1:17" x14ac:dyDescent="0.2">
      <c r="A102" s="195" t="s">
        <v>339</v>
      </c>
      <c r="B102" s="195" t="s">
        <v>340</v>
      </c>
      <c r="C102" s="195" t="s">
        <v>289</v>
      </c>
      <c r="D102" s="70" t="s">
        <v>156</v>
      </c>
      <c r="E102" s="54" t="s">
        <v>298</v>
      </c>
      <c r="F102" s="202">
        <v>1320075820</v>
      </c>
      <c r="G102" s="202"/>
      <c r="H102" s="54">
        <v>612</v>
      </c>
      <c r="I102" s="88"/>
      <c r="J102" s="88"/>
      <c r="K102" s="88"/>
      <c r="L102" s="88"/>
      <c r="M102" s="88"/>
      <c r="N102" s="88"/>
      <c r="O102" s="88"/>
      <c r="P102" s="88"/>
      <c r="Q102" s="260"/>
    </row>
    <row r="103" spans="1:17" x14ac:dyDescent="0.2">
      <c r="A103" s="204"/>
      <c r="B103" s="204"/>
      <c r="C103" s="204"/>
      <c r="D103" s="70" t="s">
        <v>156</v>
      </c>
      <c r="E103" s="54" t="s">
        <v>298</v>
      </c>
      <c r="F103" s="202">
        <v>1320075820</v>
      </c>
      <c r="G103" s="202"/>
      <c r="H103" s="54">
        <v>622</v>
      </c>
      <c r="I103" s="88"/>
      <c r="J103" s="88"/>
      <c r="K103" s="88"/>
      <c r="L103" s="88"/>
      <c r="M103" s="88"/>
      <c r="N103" s="88"/>
      <c r="O103" s="88"/>
      <c r="P103" s="88"/>
      <c r="Q103" s="261"/>
    </row>
    <row r="104" spans="1:17" x14ac:dyDescent="0.2">
      <c r="A104" s="205"/>
      <c r="B104" s="205"/>
      <c r="C104" s="205"/>
      <c r="D104" s="221" t="s">
        <v>299</v>
      </c>
      <c r="E104" s="222"/>
      <c r="F104" s="222"/>
      <c r="G104" s="222"/>
      <c r="H104" s="223"/>
      <c r="I104" s="85">
        <f t="shared" ref="I104:P104" si="34">SUM(I102:I103)</f>
        <v>0</v>
      </c>
      <c r="J104" s="85">
        <f t="shared" si="34"/>
        <v>0</v>
      </c>
      <c r="K104" s="85">
        <f t="shared" si="34"/>
        <v>0</v>
      </c>
      <c r="L104" s="85">
        <f t="shared" si="34"/>
        <v>0</v>
      </c>
      <c r="M104" s="85">
        <f t="shared" si="34"/>
        <v>0</v>
      </c>
      <c r="N104" s="85">
        <f t="shared" si="34"/>
        <v>0</v>
      </c>
      <c r="O104" s="85">
        <f>SUM(O102:O103)</f>
        <v>0</v>
      </c>
      <c r="P104" s="85">
        <f t="shared" si="34"/>
        <v>0</v>
      </c>
      <c r="Q104" s="262"/>
    </row>
    <row r="105" spans="1:17" x14ac:dyDescent="0.2">
      <c r="A105" s="195" t="s">
        <v>341</v>
      </c>
      <c r="B105" s="195" t="s">
        <v>342</v>
      </c>
      <c r="C105" s="195" t="s">
        <v>289</v>
      </c>
      <c r="D105" s="70" t="s">
        <v>156</v>
      </c>
      <c r="E105" s="54" t="s">
        <v>298</v>
      </c>
      <c r="F105" s="202" t="s">
        <v>592</v>
      </c>
      <c r="G105" s="202"/>
      <c r="H105" s="54">
        <v>612</v>
      </c>
      <c r="I105" s="88"/>
      <c r="J105" s="88"/>
      <c r="K105" s="85">
        <v>3.19</v>
      </c>
      <c r="L105" s="85">
        <v>0</v>
      </c>
      <c r="M105" s="88"/>
      <c r="N105" s="88"/>
      <c r="O105" s="88"/>
      <c r="P105" s="88"/>
      <c r="Q105" s="260"/>
    </row>
    <row r="106" spans="1:17" x14ac:dyDescent="0.2">
      <c r="A106" s="205"/>
      <c r="B106" s="205"/>
      <c r="C106" s="205"/>
      <c r="D106" s="236" t="s">
        <v>299</v>
      </c>
      <c r="E106" s="273"/>
      <c r="F106" s="273"/>
      <c r="G106" s="273"/>
      <c r="H106" s="274"/>
      <c r="I106" s="85">
        <f t="shared" ref="I106:P106" si="35">I105</f>
        <v>0</v>
      </c>
      <c r="J106" s="85">
        <f t="shared" si="35"/>
        <v>0</v>
      </c>
      <c r="K106" s="85">
        <f t="shared" si="35"/>
        <v>3.19</v>
      </c>
      <c r="L106" s="85">
        <f t="shared" si="35"/>
        <v>0</v>
      </c>
      <c r="M106" s="85">
        <f t="shared" si="35"/>
        <v>0</v>
      </c>
      <c r="N106" s="85">
        <f t="shared" si="35"/>
        <v>0</v>
      </c>
      <c r="O106" s="85">
        <f t="shared" si="35"/>
        <v>0</v>
      </c>
      <c r="P106" s="85">
        <f t="shared" si="35"/>
        <v>0</v>
      </c>
      <c r="Q106" s="262"/>
    </row>
    <row r="107" spans="1:17" x14ac:dyDescent="0.2">
      <c r="A107" s="195" t="s">
        <v>343</v>
      </c>
      <c r="B107" s="195" t="s">
        <v>344</v>
      </c>
      <c r="C107" s="195" t="s">
        <v>289</v>
      </c>
      <c r="D107" s="263" t="s">
        <v>156</v>
      </c>
      <c r="E107" s="195" t="s">
        <v>298</v>
      </c>
      <c r="F107" s="266">
        <v>1320075640</v>
      </c>
      <c r="G107" s="267"/>
      <c r="H107" s="54">
        <v>111</v>
      </c>
      <c r="I107" s="88">
        <v>1014.27</v>
      </c>
      <c r="J107" s="88">
        <v>1014.27</v>
      </c>
      <c r="K107" s="88">
        <v>3011.23</v>
      </c>
      <c r="L107" s="88">
        <v>2968.47</v>
      </c>
      <c r="M107" s="88">
        <v>3310.47</v>
      </c>
      <c r="N107" s="88">
        <v>3635.99</v>
      </c>
      <c r="O107" s="88">
        <v>5157.32</v>
      </c>
      <c r="P107" s="88">
        <v>5003.71</v>
      </c>
      <c r="Q107" s="260"/>
    </row>
    <row r="108" spans="1:17" x14ac:dyDescent="0.2">
      <c r="A108" s="204"/>
      <c r="B108" s="204"/>
      <c r="C108" s="204"/>
      <c r="D108" s="264"/>
      <c r="E108" s="204"/>
      <c r="F108" s="268"/>
      <c r="G108" s="269"/>
      <c r="H108" s="54">
        <v>112</v>
      </c>
      <c r="I108" s="88"/>
      <c r="J108" s="88"/>
      <c r="K108" s="88"/>
      <c r="L108" s="88"/>
      <c r="M108" s="88"/>
      <c r="N108" s="88"/>
      <c r="O108" s="88"/>
      <c r="P108" s="88"/>
      <c r="Q108" s="261"/>
    </row>
    <row r="109" spans="1:17" x14ac:dyDescent="0.2">
      <c r="A109" s="204"/>
      <c r="B109" s="204"/>
      <c r="C109" s="204"/>
      <c r="D109" s="264"/>
      <c r="E109" s="204"/>
      <c r="F109" s="268"/>
      <c r="G109" s="269"/>
      <c r="H109" s="54">
        <v>119</v>
      </c>
      <c r="I109" s="88">
        <v>282.88</v>
      </c>
      <c r="J109" s="88">
        <v>255.6</v>
      </c>
      <c r="K109" s="88">
        <v>909.39</v>
      </c>
      <c r="L109" s="88">
        <v>871.09</v>
      </c>
      <c r="M109" s="88">
        <v>968</v>
      </c>
      <c r="N109" s="88">
        <v>1096.5999999999999</v>
      </c>
      <c r="O109" s="88">
        <v>1556.15</v>
      </c>
      <c r="P109" s="88">
        <v>1509.74</v>
      </c>
      <c r="Q109" s="261"/>
    </row>
    <row r="110" spans="1:17" x14ac:dyDescent="0.2">
      <c r="A110" s="204"/>
      <c r="B110" s="204"/>
      <c r="C110" s="204"/>
      <c r="D110" s="264"/>
      <c r="E110" s="204"/>
      <c r="F110" s="268"/>
      <c r="G110" s="269"/>
      <c r="H110" s="54">
        <v>244</v>
      </c>
      <c r="I110" s="88">
        <v>26.86</v>
      </c>
      <c r="J110" s="88">
        <v>0</v>
      </c>
      <c r="K110" s="88">
        <v>377.85</v>
      </c>
      <c r="L110" s="88">
        <v>37.11</v>
      </c>
      <c r="M110" s="88">
        <v>151.34</v>
      </c>
      <c r="N110" s="88">
        <v>151.34</v>
      </c>
      <c r="O110" s="88">
        <v>439.05</v>
      </c>
      <c r="P110" s="88">
        <v>438.84</v>
      </c>
      <c r="Q110" s="261"/>
    </row>
    <row r="111" spans="1:17" x14ac:dyDescent="0.2">
      <c r="A111" s="204"/>
      <c r="B111" s="204"/>
      <c r="C111" s="204"/>
      <c r="D111" s="264"/>
      <c r="E111" s="204"/>
      <c r="F111" s="268"/>
      <c r="G111" s="269"/>
      <c r="H111" s="54">
        <v>852</v>
      </c>
      <c r="I111" s="88"/>
      <c r="J111" s="88"/>
      <c r="K111" s="88"/>
      <c r="L111" s="88"/>
      <c r="M111" s="88"/>
      <c r="N111" s="88"/>
      <c r="O111" s="88"/>
      <c r="P111" s="88"/>
      <c r="Q111" s="261"/>
    </row>
    <row r="112" spans="1:17" x14ac:dyDescent="0.2">
      <c r="A112" s="205"/>
      <c r="B112" s="205"/>
      <c r="C112" s="205"/>
      <c r="D112" s="221" t="s">
        <v>299</v>
      </c>
      <c r="E112" s="222"/>
      <c r="F112" s="222"/>
      <c r="G112" s="222"/>
      <c r="H112" s="223"/>
      <c r="I112" s="85">
        <f t="shared" ref="I112:P112" si="36">SUM(I107:I111)</f>
        <v>1324.01</v>
      </c>
      <c r="J112" s="85">
        <f t="shared" si="36"/>
        <v>1269.8699999999999</v>
      </c>
      <c r="K112" s="85">
        <f t="shared" si="36"/>
        <v>4298.47</v>
      </c>
      <c r="L112" s="85">
        <f t="shared" si="36"/>
        <v>3876.67</v>
      </c>
      <c r="M112" s="85">
        <f t="shared" si="36"/>
        <v>4429.8099999999995</v>
      </c>
      <c r="N112" s="85">
        <f t="shared" si="36"/>
        <v>4883.93</v>
      </c>
      <c r="O112" s="85">
        <f t="shared" si="36"/>
        <v>7152.5199999999995</v>
      </c>
      <c r="P112" s="85">
        <f t="shared" si="36"/>
        <v>6952.29</v>
      </c>
      <c r="Q112" s="262"/>
    </row>
    <row r="113" spans="1:17" x14ac:dyDescent="0.2">
      <c r="A113" s="195" t="s">
        <v>345</v>
      </c>
      <c r="B113" s="195" t="s">
        <v>346</v>
      </c>
      <c r="C113" s="195" t="s">
        <v>289</v>
      </c>
      <c r="D113" s="70" t="s">
        <v>156</v>
      </c>
      <c r="E113" s="54" t="s">
        <v>298</v>
      </c>
      <c r="F113" s="202">
        <v>1320075640</v>
      </c>
      <c r="G113" s="202"/>
      <c r="H113" s="54">
        <v>611</v>
      </c>
      <c r="I113" s="94">
        <v>45397.25</v>
      </c>
      <c r="J113" s="54">
        <v>56258.75</v>
      </c>
      <c r="K113" s="88">
        <v>146543.87</v>
      </c>
      <c r="L113" s="88">
        <v>146543.78</v>
      </c>
      <c r="M113" s="88">
        <v>168640.27</v>
      </c>
      <c r="N113" s="88">
        <v>182495.27</v>
      </c>
      <c r="O113" s="88">
        <f>247931.72+0.01</f>
        <v>247931.73</v>
      </c>
      <c r="P113" s="88">
        <v>245852.48</v>
      </c>
      <c r="Q113" s="260"/>
    </row>
    <row r="114" spans="1:17" x14ac:dyDescent="0.2">
      <c r="A114" s="204"/>
      <c r="B114" s="204"/>
      <c r="C114" s="204"/>
      <c r="D114" s="70" t="s">
        <v>156</v>
      </c>
      <c r="E114" s="54" t="s">
        <v>298</v>
      </c>
      <c r="F114" s="202">
        <v>1320075640</v>
      </c>
      <c r="G114" s="202"/>
      <c r="H114" s="54">
        <v>621</v>
      </c>
      <c r="I114" s="94">
        <v>5567.15</v>
      </c>
      <c r="J114" s="54">
        <v>7217.15</v>
      </c>
      <c r="K114" s="88">
        <v>18054.32</v>
      </c>
      <c r="L114" s="88">
        <v>18054.32</v>
      </c>
      <c r="M114" s="88">
        <v>21017.52</v>
      </c>
      <c r="N114" s="88">
        <v>22677.52</v>
      </c>
      <c r="O114" s="88">
        <v>30570.35</v>
      </c>
      <c r="P114" s="88">
        <v>30370.35</v>
      </c>
      <c r="Q114" s="261"/>
    </row>
    <row r="115" spans="1:17" x14ac:dyDescent="0.2">
      <c r="A115" s="204"/>
      <c r="B115" s="204"/>
      <c r="C115" s="204"/>
      <c r="D115" s="70" t="s">
        <v>156</v>
      </c>
      <c r="E115" s="54" t="s">
        <v>334</v>
      </c>
      <c r="F115" s="202">
        <v>1320075640</v>
      </c>
      <c r="G115" s="202"/>
      <c r="H115" s="54">
        <v>611</v>
      </c>
      <c r="I115" s="94"/>
      <c r="J115" s="54"/>
      <c r="K115" s="88"/>
      <c r="L115" s="88"/>
      <c r="M115" s="88"/>
      <c r="N115" s="88"/>
      <c r="O115" s="88"/>
      <c r="P115" s="88"/>
      <c r="Q115" s="261"/>
    </row>
    <row r="116" spans="1:17" x14ac:dyDescent="0.2">
      <c r="A116" s="205"/>
      <c r="B116" s="205"/>
      <c r="C116" s="205"/>
      <c r="D116" s="221" t="s">
        <v>299</v>
      </c>
      <c r="E116" s="222"/>
      <c r="F116" s="222"/>
      <c r="G116" s="222"/>
      <c r="H116" s="223"/>
      <c r="I116" s="85">
        <f>SUM(I113:I115)</f>
        <v>50964.4</v>
      </c>
      <c r="J116" s="85">
        <f t="shared" ref="J116:P116" si="37">SUM(J113:J115)</f>
        <v>63475.9</v>
      </c>
      <c r="K116" s="85">
        <f t="shared" si="37"/>
        <v>164598.19</v>
      </c>
      <c r="L116" s="85">
        <f t="shared" si="37"/>
        <v>164598.1</v>
      </c>
      <c r="M116" s="85">
        <f t="shared" si="37"/>
        <v>189657.78999999998</v>
      </c>
      <c r="N116" s="85">
        <f t="shared" si="37"/>
        <v>205172.78999999998</v>
      </c>
      <c r="O116" s="85">
        <f>SUM(O113:O115)</f>
        <v>278502.08</v>
      </c>
      <c r="P116" s="85">
        <f t="shared" si="37"/>
        <v>276222.83</v>
      </c>
      <c r="Q116" s="262"/>
    </row>
    <row r="117" spans="1:17" x14ac:dyDescent="0.2">
      <c r="A117" s="195" t="s">
        <v>347</v>
      </c>
      <c r="B117" s="195" t="s">
        <v>348</v>
      </c>
      <c r="C117" s="195" t="s">
        <v>289</v>
      </c>
      <c r="D117" s="70" t="s">
        <v>156</v>
      </c>
      <c r="E117" s="54" t="s">
        <v>313</v>
      </c>
      <c r="F117" s="202">
        <v>1320075660</v>
      </c>
      <c r="G117" s="202"/>
      <c r="H117" s="54">
        <v>611</v>
      </c>
      <c r="I117" s="94">
        <v>3663.93</v>
      </c>
      <c r="J117" s="54">
        <v>5710.06</v>
      </c>
      <c r="K117" s="88">
        <v>9648.68</v>
      </c>
      <c r="L117" s="88">
        <v>9648.68</v>
      </c>
      <c r="M117" s="88">
        <v>11568.11</v>
      </c>
      <c r="N117" s="88">
        <v>13537.53</v>
      </c>
      <c r="O117" s="88">
        <v>18238.8</v>
      </c>
      <c r="P117" s="88">
        <v>17999.04</v>
      </c>
      <c r="Q117" s="260"/>
    </row>
    <row r="118" spans="1:17" x14ac:dyDescent="0.2">
      <c r="A118" s="204"/>
      <c r="B118" s="204"/>
      <c r="C118" s="204"/>
      <c r="D118" s="70" t="s">
        <v>156</v>
      </c>
      <c r="E118" s="54" t="s">
        <v>313</v>
      </c>
      <c r="F118" s="202">
        <v>1320075660</v>
      </c>
      <c r="G118" s="202"/>
      <c r="H118" s="54">
        <v>621</v>
      </c>
      <c r="I118" s="94">
        <v>356.25</v>
      </c>
      <c r="J118" s="54">
        <v>552.25</v>
      </c>
      <c r="K118" s="88">
        <v>944.25</v>
      </c>
      <c r="L118" s="88">
        <v>944.25</v>
      </c>
      <c r="M118" s="88">
        <v>1140.25</v>
      </c>
      <c r="N118" s="88">
        <v>1336.25</v>
      </c>
      <c r="O118" s="88">
        <v>1803</v>
      </c>
      <c r="P118" s="88">
        <v>1803</v>
      </c>
      <c r="Q118" s="261"/>
    </row>
    <row r="119" spans="1:17" x14ac:dyDescent="0.2">
      <c r="A119" s="205"/>
      <c r="B119" s="205"/>
      <c r="C119" s="205"/>
      <c r="D119" s="221" t="s">
        <v>299</v>
      </c>
      <c r="E119" s="222"/>
      <c r="F119" s="222"/>
      <c r="G119" s="222"/>
      <c r="H119" s="223"/>
      <c r="I119" s="85">
        <f>SUM(I117:I118)</f>
        <v>4020.18</v>
      </c>
      <c r="J119" s="85">
        <f t="shared" ref="J119:P119" si="38">SUM(J117:J118)</f>
        <v>6262.31</v>
      </c>
      <c r="K119" s="85">
        <f t="shared" si="38"/>
        <v>10592.93</v>
      </c>
      <c r="L119" s="85">
        <f t="shared" si="38"/>
        <v>10592.93</v>
      </c>
      <c r="M119" s="85">
        <f t="shared" si="38"/>
        <v>12708.36</v>
      </c>
      <c r="N119" s="85">
        <f t="shared" si="38"/>
        <v>14873.78</v>
      </c>
      <c r="O119" s="85">
        <f>SUM(O117:O118)</f>
        <v>20041.8</v>
      </c>
      <c r="P119" s="85">
        <f t="shared" si="38"/>
        <v>19802.04</v>
      </c>
      <c r="Q119" s="262"/>
    </row>
    <row r="120" spans="1:17" x14ac:dyDescent="0.2">
      <c r="A120" s="202" t="s">
        <v>349</v>
      </c>
      <c r="B120" s="202" t="s">
        <v>317</v>
      </c>
      <c r="C120" s="202" t="s">
        <v>326</v>
      </c>
      <c r="D120" s="263" t="s">
        <v>156</v>
      </c>
      <c r="E120" s="195" t="s">
        <v>298</v>
      </c>
      <c r="F120" s="266">
        <v>1320075640</v>
      </c>
      <c r="G120" s="267"/>
      <c r="H120" s="54">
        <v>612</v>
      </c>
      <c r="I120" s="88"/>
      <c r="J120" s="88"/>
      <c r="K120" s="88">
        <v>21.53</v>
      </c>
      <c r="L120" s="88">
        <v>21.53</v>
      </c>
      <c r="M120" s="88">
        <v>4444.66</v>
      </c>
      <c r="N120" s="88">
        <v>6786.66</v>
      </c>
      <c r="O120" s="88">
        <v>10574.41</v>
      </c>
      <c r="P120" s="88">
        <v>10573.89</v>
      </c>
      <c r="Q120" s="260"/>
    </row>
    <row r="121" spans="1:17" x14ac:dyDescent="0.2">
      <c r="A121" s="202"/>
      <c r="B121" s="202"/>
      <c r="C121" s="202"/>
      <c r="D121" s="265"/>
      <c r="E121" s="205"/>
      <c r="F121" s="270"/>
      <c r="G121" s="271"/>
      <c r="H121" s="54">
        <v>622</v>
      </c>
      <c r="I121" s="88"/>
      <c r="J121" s="88"/>
      <c r="K121" s="88"/>
      <c r="L121" s="88"/>
      <c r="M121" s="88">
        <v>483.55</v>
      </c>
      <c r="N121" s="88">
        <v>983.55</v>
      </c>
      <c r="O121" s="88">
        <v>1463.79</v>
      </c>
      <c r="P121" s="88">
        <v>1463.78</v>
      </c>
      <c r="Q121" s="261"/>
    </row>
    <row r="122" spans="1:17" x14ac:dyDescent="0.2">
      <c r="A122" s="202"/>
      <c r="B122" s="202"/>
      <c r="C122" s="202"/>
      <c r="D122" s="221" t="s">
        <v>299</v>
      </c>
      <c r="E122" s="222"/>
      <c r="F122" s="222"/>
      <c r="G122" s="222"/>
      <c r="H122" s="223"/>
      <c r="I122" s="85">
        <f t="shared" ref="I122:P122" si="39">SUM(I120:I121)</f>
        <v>0</v>
      </c>
      <c r="J122" s="85">
        <f t="shared" si="39"/>
        <v>0</v>
      </c>
      <c r="K122" s="85">
        <f t="shared" si="39"/>
        <v>21.53</v>
      </c>
      <c r="L122" s="85">
        <f t="shared" si="39"/>
        <v>21.53</v>
      </c>
      <c r="M122" s="85">
        <f t="shared" si="39"/>
        <v>4928.21</v>
      </c>
      <c r="N122" s="85">
        <f t="shared" si="39"/>
        <v>7770.21</v>
      </c>
      <c r="O122" s="85">
        <f>SUM(O120:O121)</f>
        <v>12038.2</v>
      </c>
      <c r="P122" s="85">
        <f t="shared" si="39"/>
        <v>12037.67</v>
      </c>
      <c r="Q122" s="262"/>
    </row>
    <row r="123" spans="1:17" x14ac:dyDescent="0.2">
      <c r="A123" s="195" t="s">
        <v>350</v>
      </c>
      <c r="B123" s="195" t="s">
        <v>351</v>
      </c>
      <c r="C123" s="195" t="s">
        <v>289</v>
      </c>
      <c r="D123" s="70" t="s">
        <v>156</v>
      </c>
      <c r="E123" s="54" t="s">
        <v>298</v>
      </c>
      <c r="F123" s="221" t="s">
        <v>593</v>
      </c>
      <c r="G123" s="223"/>
      <c r="H123" s="54">
        <v>612</v>
      </c>
      <c r="I123" s="88"/>
      <c r="J123" s="88"/>
      <c r="K123" s="88">
        <v>863.64</v>
      </c>
      <c r="L123" s="88">
        <v>863.64</v>
      </c>
      <c r="M123" s="88">
        <v>2296.44</v>
      </c>
      <c r="N123" s="88">
        <v>2296.44</v>
      </c>
      <c r="O123" s="88">
        <v>2676.3</v>
      </c>
      <c r="P123" s="88">
        <v>2676.3</v>
      </c>
      <c r="Q123" s="260"/>
    </row>
    <row r="124" spans="1:17" x14ac:dyDescent="0.2">
      <c r="A124" s="205"/>
      <c r="B124" s="205"/>
      <c r="C124" s="205"/>
      <c r="D124" s="221" t="s">
        <v>299</v>
      </c>
      <c r="E124" s="222"/>
      <c r="F124" s="222"/>
      <c r="G124" s="222"/>
      <c r="H124" s="223"/>
      <c r="I124" s="85">
        <f t="shared" ref="I124:N124" si="40">SUM(I123)</f>
        <v>0</v>
      </c>
      <c r="J124" s="85">
        <f t="shared" si="40"/>
        <v>0</v>
      </c>
      <c r="K124" s="85">
        <f t="shared" si="40"/>
        <v>863.64</v>
      </c>
      <c r="L124" s="85">
        <f t="shared" si="40"/>
        <v>863.64</v>
      </c>
      <c r="M124" s="85">
        <f t="shared" si="40"/>
        <v>2296.44</v>
      </c>
      <c r="N124" s="85">
        <f t="shared" si="40"/>
        <v>2296.44</v>
      </c>
      <c r="O124" s="85">
        <f>SUM(O123)</f>
        <v>2676.3</v>
      </c>
      <c r="P124" s="85">
        <f>SUM(P123)</f>
        <v>2676.3</v>
      </c>
      <c r="Q124" s="262"/>
    </row>
    <row r="125" spans="1:17" x14ac:dyDescent="0.2">
      <c r="A125" s="195" t="s">
        <v>418</v>
      </c>
      <c r="B125" s="214" t="s">
        <v>419</v>
      </c>
      <c r="C125" s="195" t="s">
        <v>289</v>
      </c>
      <c r="D125" s="70" t="s">
        <v>156</v>
      </c>
      <c r="E125" s="54" t="s">
        <v>298</v>
      </c>
      <c r="F125" s="221">
        <v>1320075620</v>
      </c>
      <c r="G125" s="223"/>
      <c r="H125" s="54">
        <v>612</v>
      </c>
      <c r="I125" s="88"/>
      <c r="J125" s="88"/>
      <c r="K125" s="88">
        <v>6836.4</v>
      </c>
      <c r="L125" s="88">
        <v>6836.36</v>
      </c>
      <c r="M125" s="88">
        <v>21164.400000000001</v>
      </c>
      <c r="N125" s="88">
        <v>21031.13</v>
      </c>
      <c r="O125" s="88">
        <v>24963</v>
      </c>
      <c r="P125" s="88">
        <v>24962.959999999999</v>
      </c>
      <c r="Q125" s="260"/>
    </row>
    <row r="126" spans="1:17" x14ac:dyDescent="0.2">
      <c r="A126" s="205"/>
      <c r="B126" s="216"/>
      <c r="C126" s="205"/>
      <c r="D126" s="221" t="s">
        <v>299</v>
      </c>
      <c r="E126" s="222"/>
      <c r="F126" s="222"/>
      <c r="G126" s="222"/>
      <c r="H126" s="223"/>
      <c r="I126" s="85">
        <f t="shared" ref="I126:N126" si="41">SUM(I125)</f>
        <v>0</v>
      </c>
      <c r="J126" s="85">
        <f t="shared" si="41"/>
        <v>0</v>
      </c>
      <c r="K126" s="85">
        <f t="shared" si="41"/>
        <v>6836.4</v>
      </c>
      <c r="L126" s="85">
        <f t="shared" si="41"/>
        <v>6836.36</v>
      </c>
      <c r="M126" s="85">
        <f t="shared" si="41"/>
        <v>21164.400000000001</v>
      </c>
      <c r="N126" s="85">
        <f t="shared" si="41"/>
        <v>21031.13</v>
      </c>
      <c r="O126" s="85">
        <f>SUM(O125)</f>
        <v>24963</v>
      </c>
      <c r="P126" s="85">
        <f>SUM(P125)</f>
        <v>24962.959999999999</v>
      </c>
      <c r="Q126" s="262"/>
    </row>
    <row r="127" spans="1:17" x14ac:dyDescent="0.2">
      <c r="A127" s="202" t="s">
        <v>420</v>
      </c>
      <c r="B127" s="202" t="s">
        <v>421</v>
      </c>
      <c r="C127" s="202" t="s">
        <v>326</v>
      </c>
      <c r="D127" s="263" t="s">
        <v>156</v>
      </c>
      <c r="E127" s="195" t="s">
        <v>298</v>
      </c>
      <c r="F127" s="266">
        <v>1320050270</v>
      </c>
      <c r="G127" s="267"/>
      <c r="H127" s="54">
        <v>612</v>
      </c>
      <c r="I127" s="88"/>
      <c r="J127" s="88"/>
      <c r="K127" s="88"/>
      <c r="L127" s="88"/>
      <c r="M127" s="88"/>
      <c r="N127" s="88"/>
      <c r="O127" s="88"/>
      <c r="P127" s="88"/>
      <c r="Q127" s="260"/>
    </row>
    <row r="128" spans="1:17" x14ac:dyDescent="0.2">
      <c r="A128" s="202"/>
      <c r="B128" s="202"/>
      <c r="C128" s="202"/>
      <c r="D128" s="265"/>
      <c r="E128" s="205"/>
      <c r="F128" s="270"/>
      <c r="G128" s="271"/>
      <c r="H128" s="54">
        <v>244</v>
      </c>
      <c r="I128" s="88"/>
      <c r="J128" s="88"/>
      <c r="K128" s="88"/>
      <c r="L128" s="88"/>
      <c r="M128" s="88"/>
      <c r="N128" s="88"/>
      <c r="O128" s="88"/>
      <c r="P128" s="88"/>
      <c r="Q128" s="261"/>
    </row>
    <row r="129" spans="1:17" x14ac:dyDescent="0.2">
      <c r="A129" s="202"/>
      <c r="B129" s="202"/>
      <c r="C129" s="202"/>
      <c r="D129" s="221" t="s">
        <v>299</v>
      </c>
      <c r="E129" s="222"/>
      <c r="F129" s="222"/>
      <c r="G129" s="222"/>
      <c r="H129" s="223"/>
      <c r="I129" s="85">
        <f t="shared" ref="I129:P129" si="42">SUM(I127:I128)</f>
        <v>0</v>
      </c>
      <c r="J129" s="85">
        <f t="shared" si="42"/>
        <v>0</v>
      </c>
      <c r="K129" s="85">
        <f t="shared" si="42"/>
        <v>0</v>
      </c>
      <c r="L129" s="85">
        <f t="shared" si="42"/>
        <v>0</v>
      </c>
      <c r="M129" s="85">
        <f t="shared" si="42"/>
        <v>0</v>
      </c>
      <c r="N129" s="85">
        <f t="shared" si="42"/>
        <v>0</v>
      </c>
      <c r="O129" s="85">
        <f t="shared" si="42"/>
        <v>0</v>
      </c>
      <c r="P129" s="85">
        <f t="shared" si="42"/>
        <v>0</v>
      </c>
      <c r="Q129" s="262"/>
    </row>
    <row r="130" spans="1:17" x14ac:dyDescent="0.2">
      <c r="A130" s="202" t="s">
        <v>422</v>
      </c>
      <c r="B130" s="202" t="s">
        <v>423</v>
      </c>
      <c r="C130" s="202" t="s">
        <v>326</v>
      </c>
      <c r="D130" s="263" t="s">
        <v>156</v>
      </c>
      <c r="E130" s="195" t="s">
        <v>298</v>
      </c>
      <c r="F130" s="266" t="s">
        <v>594</v>
      </c>
      <c r="G130" s="267"/>
      <c r="H130" s="54">
        <v>612</v>
      </c>
      <c r="I130" s="88"/>
      <c r="J130" s="88"/>
      <c r="K130" s="88"/>
      <c r="L130" s="88"/>
      <c r="M130" s="88"/>
      <c r="N130" s="88"/>
      <c r="O130" s="88"/>
      <c r="P130" s="88"/>
      <c r="Q130" s="260"/>
    </row>
    <row r="131" spans="1:17" x14ac:dyDescent="0.2">
      <c r="A131" s="202"/>
      <c r="B131" s="202"/>
      <c r="C131" s="202"/>
      <c r="D131" s="265"/>
      <c r="E131" s="205"/>
      <c r="F131" s="270"/>
      <c r="G131" s="271"/>
      <c r="H131" s="54">
        <v>244</v>
      </c>
      <c r="I131" s="88"/>
      <c r="J131" s="88"/>
      <c r="K131" s="88"/>
      <c r="L131" s="88"/>
      <c r="M131" s="88"/>
      <c r="N131" s="88"/>
      <c r="O131" s="88"/>
      <c r="P131" s="88"/>
      <c r="Q131" s="261"/>
    </row>
    <row r="132" spans="1:17" x14ac:dyDescent="0.2">
      <c r="A132" s="202"/>
      <c r="B132" s="202"/>
      <c r="C132" s="202"/>
      <c r="D132" s="221" t="s">
        <v>299</v>
      </c>
      <c r="E132" s="222"/>
      <c r="F132" s="222"/>
      <c r="G132" s="222"/>
      <c r="H132" s="223"/>
      <c r="I132" s="85">
        <f t="shared" ref="I132:P132" si="43">SUM(I130:I131)</f>
        <v>0</v>
      </c>
      <c r="J132" s="85">
        <f t="shared" si="43"/>
        <v>0</v>
      </c>
      <c r="K132" s="85">
        <f t="shared" si="43"/>
        <v>0</v>
      </c>
      <c r="L132" s="85">
        <f t="shared" si="43"/>
        <v>0</v>
      </c>
      <c r="M132" s="85">
        <f t="shared" si="43"/>
        <v>0</v>
      </c>
      <c r="N132" s="85">
        <f t="shared" si="43"/>
        <v>0</v>
      </c>
      <c r="O132" s="85">
        <f t="shared" si="43"/>
        <v>0</v>
      </c>
      <c r="P132" s="85">
        <f t="shared" si="43"/>
        <v>0</v>
      </c>
      <c r="Q132" s="262"/>
    </row>
    <row r="133" spans="1:17" x14ac:dyDescent="0.2">
      <c r="A133" s="195" t="s">
        <v>424</v>
      </c>
      <c r="B133" s="214" t="s">
        <v>425</v>
      </c>
      <c r="C133" s="195" t="s">
        <v>289</v>
      </c>
      <c r="D133" s="70" t="s">
        <v>156</v>
      </c>
      <c r="E133" s="54" t="s">
        <v>298</v>
      </c>
      <c r="F133" s="221">
        <v>1320077460</v>
      </c>
      <c r="G133" s="223"/>
      <c r="H133" s="54">
        <v>622</v>
      </c>
      <c r="I133" s="88"/>
      <c r="J133" s="88"/>
      <c r="K133" s="88"/>
      <c r="L133" s="88"/>
      <c r="M133" s="88"/>
      <c r="N133" s="88"/>
      <c r="O133" s="88"/>
      <c r="P133" s="88"/>
      <c r="Q133" s="260"/>
    </row>
    <row r="134" spans="1:17" x14ac:dyDescent="0.2">
      <c r="A134" s="205"/>
      <c r="B134" s="216"/>
      <c r="C134" s="205"/>
      <c r="D134" s="221" t="s">
        <v>299</v>
      </c>
      <c r="E134" s="222"/>
      <c r="F134" s="222"/>
      <c r="G134" s="222"/>
      <c r="H134" s="223"/>
      <c r="I134" s="85">
        <f t="shared" ref="I134:N134" si="44">SUM(I133)</f>
        <v>0</v>
      </c>
      <c r="J134" s="85">
        <f t="shared" si="44"/>
        <v>0</v>
      </c>
      <c r="K134" s="95">
        <f t="shared" si="44"/>
        <v>0</v>
      </c>
      <c r="L134" s="95">
        <f t="shared" si="44"/>
        <v>0</v>
      </c>
      <c r="M134" s="85">
        <f t="shared" si="44"/>
        <v>0</v>
      </c>
      <c r="N134" s="85">
        <f t="shared" si="44"/>
        <v>0</v>
      </c>
      <c r="O134" s="85">
        <f>SUM(O133)</f>
        <v>0</v>
      </c>
      <c r="P134" s="85">
        <f>SUM(P133)</f>
        <v>0</v>
      </c>
      <c r="Q134" s="262"/>
    </row>
    <row r="135" spans="1:17" x14ac:dyDescent="0.2">
      <c r="A135" s="195" t="s">
        <v>595</v>
      </c>
      <c r="B135" s="195" t="s">
        <v>346</v>
      </c>
      <c r="C135" s="195" t="s">
        <v>289</v>
      </c>
      <c r="D135" s="70" t="s">
        <v>156</v>
      </c>
      <c r="E135" s="54" t="s">
        <v>298</v>
      </c>
      <c r="F135" s="202">
        <v>1320074090</v>
      </c>
      <c r="G135" s="202"/>
      <c r="H135" s="54">
        <v>611</v>
      </c>
      <c r="I135" s="94">
        <v>11507.3</v>
      </c>
      <c r="J135" s="54">
        <v>13405.53</v>
      </c>
      <c r="K135" s="88">
        <v>29296.85</v>
      </c>
      <c r="L135" s="88">
        <v>26707.51</v>
      </c>
      <c r="M135" s="88">
        <v>35082.26</v>
      </c>
      <c r="N135" s="88">
        <v>38410.26</v>
      </c>
      <c r="O135" s="88">
        <v>53895.91</v>
      </c>
      <c r="P135" s="88">
        <v>52946.37</v>
      </c>
      <c r="Q135" s="260"/>
    </row>
    <row r="136" spans="1:17" x14ac:dyDescent="0.2">
      <c r="A136" s="204"/>
      <c r="B136" s="204"/>
      <c r="C136" s="204"/>
      <c r="D136" s="70" t="s">
        <v>156</v>
      </c>
      <c r="E136" s="54" t="s">
        <v>298</v>
      </c>
      <c r="F136" s="202">
        <v>1320074090</v>
      </c>
      <c r="G136" s="202"/>
      <c r="H136" s="54">
        <v>621</v>
      </c>
      <c r="I136" s="94">
        <v>1835.39</v>
      </c>
      <c r="J136" s="54">
        <v>1835.39</v>
      </c>
      <c r="K136" s="88">
        <v>4831.68</v>
      </c>
      <c r="L136" s="88">
        <v>4831.68</v>
      </c>
      <c r="M136" s="88">
        <v>6228.68</v>
      </c>
      <c r="N136" s="88">
        <v>6598.68</v>
      </c>
      <c r="O136" s="88">
        <v>8218.74</v>
      </c>
      <c r="P136" s="88">
        <v>8218.74</v>
      </c>
      <c r="Q136" s="261"/>
    </row>
    <row r="137" spans="1:17" x14ac:dyDescent="0.2">
      <c r="A137" s="204"/>
      <c r="B137" s="204"/>
      <c r="C137" s="204"/>
      <c r="D137" s="70" t="s">
        <v>156</v>
      </c>
      <c r="E137" s="54" t="s">
        <v>334</v>
      </c>
      <c r="F137" s="202">
        <v>1320074090</v>
      </c>
      <c r="G137" s="202"/>
      <c r="H137" s="54">
        <v>611</v>
      </c>
      <c r="I137" s="94"/>
      <c r="J137" s="54"/>
      <c r="K137" s="88"/>
      <c r="L137" s="88"/>
      <c r="M137" s="88"/>
      <c r="N137" s="88"/>
      <c r="O137" s="88"/>
      <c r="P137" s="88"/>
      <c r="Q137" s="261"/>
    </row>
    <row r="138" spans="1:17" x14ac:dyDescent="0.2">
      <c r="A138" s="205"/>
      <c r="B138" s="205"/>
      <c r="C138" s="205"/>
      <c r="D138" s="221" t="s">
        <v>299</v>
      </c>
      <c r="E138" s="222"/>
      <c r="F138" s="222"/>
      <c r="G138" s="222"/>
      <c r="H138" s="223"/>
      <c r="I138" s="85">
        <f t="shared" ref="I138:P138" si="45">SUM(I135:I137)</f>
        <v>13342.689999999999</v>
      </c>
      <c r="J138" s="85">
        <f t="shared" si="45"/>
        <v>15240.92</v>
      </c>
      <c r="K138" s="85">
        <f t="shared" si="45"/>
        <v>34128.53</v>
      </c>
      <c r="L138" s="85">
        <f t="shared" si="45"/>
        <v>31539.19</v>
      </c>
      <c r="M138" s="85">
        <f t="shared" si="45"/>
        <v>41310.94</v>
      </c>
      <c r="N138" s="85">
        <f t="shared" si="45"/>
        <v>45008.94</v>
      </c>
      <c r="O138" s="85">
        <f t="shared" si="45"/>
        <v>62114.65</v>
      </c>
      <c r="P138" s="85">
        <f t="shared" si="45"/>
        <v>61165.11</v>
      </c>
      <c r="Q138" s="262"/>
    </row>
    <row r="139" spans="1:17" x14ac:dyDescent="0.2">
      <c r="A139" s="195" t="s">
        <v>596</v>
      </c>
      <c r="B139" s="195" t="s">
        <v>597</v>
      </c>
      <c r="C139" s="195" t="s">
        <v>289</v>
      </c>
      <c r="D139" s="70" t="s">
        <v>156</v>
      </c>
      <c r="E139" s="54" t="s">
        <v>298</v>
      </c>
      <c r="F139" s="202">
        <v>1320074090</v>
      </c>
      <c r="G139" s="202"/>
      <c r="H139" s="54">
        <v>612</v>
      </c>
      <c r="I139" s="94">
        <v>1794.23</v>
      </c>
      <c r="J139" s="88">
        <v>0</v>
      </c>
      <c r="K139" s="88"/>
      <c r="L139" s="88"/>
      <c r="M139" s="88">
        <v>419.08</v>
      </c>
      <c r="N139" s="88">
        <v>0</v>
      </c>
      <c r="O139" s="88">
        <v>100.5</v>
      </c>
      <c r="P139" s="88">
        <v>100</v>
      </c>
      <c r="Q139" s="260"/>
    </row>
    <row r="140" spans="1:17" x14ac:dyDescent="0.2">
      <c r="A140" s="204"/>
      <c r="B140" s="204"/>
      <c r="C140" s="204"/>
      <c r="D140" s="70" t="s">
        <v>156</v>
      </c>
      <c r="E140" s="54" t="s">
        <v>298</v>
      </c>
      <c r="F140" s="202">
        <v>1320074090</v>
      </c>
      <c r="G140" s="202"/>
      <c r="H140" s="54">
        <v>622</v>
      </c>
      <c r="I140" s="94"/>
      <c r="J140" s="54"/>
      <c r="K140" s="88"/>
      <c r="L140" s="88"/>
      <c r="M140" s="88"/>
      <c r="N140" s="88"/>
      <c r="O140" s="88"/>
      <c r="P140" s="88"/>
      <c r="Q140" s="261"/>
    </row>
    <row r="141" spans="1:17" x14ac:dyDescent="0.2">
      <c r="A141" s="205"/>
      <c r="B141" s="205"/>
      <c r="C141" s="205"/>
      <c r="D141" s="221" t="s">
        <v>299</v>
      </c>
      <c r="E141" s="222"/>
      <c r="F141" s="222"/>
      <c r="G141" s="222"/>
      <c r="H141" s="223"/>
      <c r="I141" s="85">
        <f t="shared" ref="I141:P141" si="46">SUM(I139:I140)</f>
        <v>1794.23</v>
      </c>
      <c r="J141" s="85">
        <f t="shared" si="46"/>
        <v>0</v>
      </c>
      <c r="K141" s="85">
        <f t="shared" si="46"/>
        <v>0</v>
      </c>
      <c r="L141" s="85">
        <f t="shared" si="46"/>
        <v>0</v>
      </c>
      <c r="M141" s="85">
        <f t="shared" si="46"/>
        <v>419.08</v>
      </c>
      <c r="N141" s="85">
        <f t="shared" si="46"/>
        <v>0</v>
      </c>
      <c r="O141" s="85">
        <f t="shared" si="46"/>
        <v>100.5</v>
      </c>
      <c r="P141" s="85">
        <f t="shared" si="46"/>
        <v>100</v>
      </c>
      <c r="Q141" s="262"/>
    </row>
    <row r="142" spans="1:17" x14ac:dyDescent="0.2">
      <c r="A142" s="195" t="s">
        <v>598</v>
      </c>
      <c r="B142" s="195" t="s">
        <v>344</v>
      </c>
      <c r="C142" s="195" t="s">
        <v>289</v>
      </c>
      <c r="D142" s="263" t="s">
        <v>156</v>
      </c>
      <c r="E142" s="195" t="s">
        <v>298</v>
      </c>
      <c r="F142" s="266">
        <v>1320074090</v>
      </c>
      <c r="G142" s="267"/>
      <c r="H142" s="54">
        <v>111</v>
      </c>
      <c r="I142" s="88">
        <v>202.48</v>
      </c>
      <c r="J142" s="88">
        <v>164.89</v>
      </c>
      <c r="K142" s="88">
        <v>586.64</v>
      </c>
      <c r="L142" s="88">
        <v>442.39</v>
      </c>
      <c r="M142" s="88">
        <v>608.76</v>
      </c>
      <c r="N142" s="88">
        <v>676.14</v>
      </c>
      <c r="O142" s="88">
        <v>1094.6600000000001</v>
      </c>
      <c r="P142" s="88">
        <v>1029.3800000000001</v>
      </c>
      <c r="Q142" s="260"/>
    </row>
    <row r="143" spans="1:17" x14ac:dyDescent="0.2">
      <c r="A143" s="204"/>
      <c r="B143" s="204"/>
      <c r="C143" s="204"/>
      <c r="D143" s="264"/>
      <c r="E143" s="204"/>
      <c r="F143" s="268"/>
      <c r="G143" s="269"/>
      <c r="H143" s="54">
        <v>112</v>
      </c>
      <c r="I143" s="88">
        <v>2.77</v>
      </c>
      <c r="J143" s="88">
        <v>0</v>
      </c>
      <c r="K143" s="88">
        <v>8.0399999999999991</v>
      </c>
      <c r="L143" s="88">
        <v>0</v>
      </c>
      <c r="M143" s="88"/>
      <c r="N143" s="88"/>
      <c r="O143" s="88">
        <v>15</v>
      </c>
      <c r="P143" s="88">
        <v>0</v>
      </c>
      <c r="Q143" s="261"/>
    </row>
    <row r="144" spans="1:17" x14ac:dyDescent="0.2">
      <c r="A144" s="204"/>
      <c r="B144" s="204"/>
      <c r="C144" s="204"/>
      <c r="D144" s="264"/>
      <c r="E144" s="204"/>
      <c r="F144" s="268"/>
      <c r="G144" s="269"/>
      <c r="H144" s="54">
        <v>119</v>
      </c>
      <c r="I144" s="88">
        <v>61.15</v>
      </c>
      <c r="J144" s="88">
        <v>43.15</v>
      </c>
      <c r="K144" s="88">
        <v>177.16</v>
      </c>
      <c r="L144" s="88">
        <v>123.15</v>
      </c>
      <c r="M144" s="88">
        <v>176.25</v>
      </c>
      <c r="N144" s="88">
        <v>204.34</v>
      </c>
      <c r="O144" s="88">
        <v>330.34</v>
      </c>
      <c r="P144" s="88">
        <v>310.62</v>
      </c>
      <c r="Q144" s="261"/>
    </row>
    <row r="145" spans="1:20" x14ac:dyDescent="0.2">
      <c r="A145" s="204"/>
      <c r="B145" s="204"/>
      <c r="C145" s="204"/>
      <c r="D145" s="264"/>
      <c r="E145" s="204"/>
      <c r="F145" s="268"/>
      <c r="G145" s="269"/>
      <c r="H145" s="54">
        <v>244</v>
      </c>
      <c r="I145" s="88">
        <v>14.14</v>
      </c>
      <c r="J145" s="88">
        <v>0.53</v>
      </c>
      <c r="K145" s="88">
        <v>40.96</v>
      </c>
      <c r="L145" s="88">
        <v>1.86</v>
      </c>
      <c r="M145" s="88">
        <v>3.44</v>
      </c>
      <c r="N145" s="88">
        <v>3.96</v>
      </c>
      <c r="O145" s="88">
        <v>76.45</v>
      </c>
      <c r="P145" s="88">
        <v>76.45</v>
      </c>
      <c r="Q145" s="261"/>
    </row>
    <row r="146" spans="1:20" x14ac:dyDescent="0.2">
      <c r="A146" s="204"/>
      <c r="B146" s="204"/>
      <c r="C146" s="204"/>
      <c r="D146" s="264"/>
      <c r="E146" s="204"/>
      <c r="F146" s="268"/>
      <c r="G146" s="269"/>
      <c r="H146" s="54">
        <v>852</v>
      </c>
      <c r="I146" s="88"/>
      <c r="J146" s="88"/>
      <c r="K146" s="88"/>
      <c r="L146" s="88"/>
      <c r="M146" s="88"/>
      <c r="N146" s="88"/>
      <c r="O146" s="88"/>
      <c r="P146" s="88"/>
      <c r="Q146" s="261"/>
    </row>
    <row r="147" spans="1:20" x14ac:dyDescent="0.2">
      <c r="A147" s="205"/>
      <c r="B147" s="205"/>
      <c r="C147" s="205"/>
      <c r="D147" s="221" t="s">
        <v>299</v>
      </c>
      <c r="E147" s="222"/>
      <c r="F147" s="222"/>
      <c r="G147" s="222"/>
      <c r="H147" s="223"/>
      <c r="I147" s="85">
        <f t="shared" ref="I147:P147" si="47">SUM(I142:I146)</f>
        <v>280.53999999999996</v>
      </c>
      <c r="J147" s="85">
        <f t="shared" si="47"/>
        <v>208.57</v>
      </c>
      <c r="K147" s="85">
        <f t="shared" si="47"/>
        <v>812.8</v>
      </c>
      <c r="L147" s="85">
        <f t="shared" si="47"/>
        <v>567.4</v>
      </c>
      <c r="M147" s="85">
        <f t="shared" si="47"/>
        <v>788.45</v>
      </c>
      <c r="N147" s="85">
        <f t="shared" si="47"/>
        <v>884.44</v>
      </c>
      <c r="O147" s="85">
        <f t="shared" si="47"/>
        <v>1516.45</v>
      </c>
      <c r="P147" s="85">
        <f t="shared" si="47"/>
        <v>1416.45</v>
      </c>
      <c r="Q147" s="262"/>
    </row>
    <row r="148" spans="1:20" x14ac:dyDescent="0.2">
      <c r="A148" s="195" t="s">
        <v>599</v>
      </c>
      <c r="B148" s="195" t="s">
        <v>813</v>
      </c>
      <c r="C148" s="195" t="s">
        <v>289</v>
      </c>
      <c r="D148" s="263" t="s">
        <v>156</v>
      </c>
      <c r="E148" s="195" t="s">
        <v>298</v>
      </c>
      <c r="F148" s="202">
        <v>1320073980</v>
      </c>
      <c r="G148" s="202"/>
      <c r="H148" s="54">
        <v>612</v>
      </c>
      <c r="I148" s="94"/>
      <c r="J148" s="88"/>
      <c r="K148" s="88"/>
      <c r="L148" s="88"/>
      <c r="M148" s="88">
        <v>59.7</v>
      </c>
      <c r="N148" s="88">
        <v>0</v>
      </c>
      <c r="O148" s="88">
        <v>59.7</v>
      </c>
      <c r="P148" s="88">
        <v>59.7</v>
      </c>
      <c r="Q148" s="260"/>
    </row>
    <row r="149" spans="1:20" x14ac:dyDescent="0.2">
      <c r="A149" s="204"/>
      <c r="B149" s="204"/>
      <c r="C149" s="204"/>
      <c r="D149" s="264"/>
      <c r="E149" s="204"/>
      <c r="F149" s="202">
        <v>1320073980</v>
      </c>
      <c r="G149" s="202"/>
      <c r="H149" s="54">
        <v>622</v>
      </c>
      <c r="I149" s="94"/>
      <c r="J149" s="54"/>
      <c r="K149" s="88"/>
      <c r="L149" s="88"/>
      <c r="M149" s="88">
        <v>2.2799999999999998</v>
      </c>
      <c r="N149" s="88">
        <v>0</v>
      </c>
      <c r="O149" s="88">
        <v>2.2799999999999998</v>
      </c>
      <c r="P149" s="88">
        <v>2.2799999999999998</v>
      </c>
      <c r="Q149" s="261"/>
    </row>
    <row r="150" spans="1:20" x14ac:dyDescent="0.2">
      <c r="A150" s="204"/>
      <c r="B150" s="204"/>
      <c r="C150" s="204"/>
      <c r="D150" s="265"/>
      <c r="E150" s="205"/>
      <c r="F150" s="202" t="s">
        <v>814</v>
      </c>
      <c r="G150" s="202"/>
      <c r="H150" s="54">
        <v>622</v>
      </c>
      <c r="I150" s="94"/>
      <c r="J150" s="54"/>
      <c r="K150" s="88"/>
      <c r="L150" s="88"/>
      <c r="M150" s="88"/>
      <c r="N150" s="88"/>
      <c r="O150" s="88">
        <v>2.88</v>
      </c>
      <c r="P150" s="88">
        <v>2.88</v>
      </c>
      <c r="Q150" s="261"/>
    </row>
    <row r="151" spans="1:20" x14ac:dyDescent="0.2">
      <c r="A151" s="205"/>
      <c r="B151" s="205"/>
      <c r="C151" s="205"/>
      <c r="D151" s="221" t="s">
        <v>299</v>
      </c>
      <c r="E151" s="222"/>
      <c r="F151" s="222"/>
      <c r="G151" s="222"/>
      <c r="H151" s="223"/>
      <c r="I151" s="85">
        <f>SUM(I148:I150)</f>
        <v>0</v>
      </c>
      <c r="J151" s="85">
        <f t="shared" ref="J151:P151" si="48">SUM(J148:J150)</f>
        <v>0</v>
      </c>
      <c r="K151" s="85">
        <f t="shared" si="48"/>
        <v>0</v>
      </c>
      <c r="L151" s="85">
        <f t="shared" si="48"/>
        <v>0</v>
      </c>
      <c r="M151" s="85">
        <f t="shared" si="48"/>
        <v>61.980000000000004</v>
      </c>
      <c r="N151" s="85">
        <f t="shared" si="48"/>
        <v>0</v>
      </c>
      <c r="O151" s="85">
        <f t="shared" si="48"/>
        <v>64.86</v>
      </c>
      <c r="P151" s="85">
        <f t="shared" si="48"/>
        <v>64.86</v>
      </c>
      <c r="Q151" s="262"/>
    </row>
    <row r="152" spans="1:20" x14ac:dyDescent="0.2">
      <c r="A152" s="195" t="s">
        <v>600</v>
      </c>
      <c r="B152" s="195" t="s">
        <v>815</v>
      </c>
      <c r="C152" s="195" t="s">
        <v>289</v>
      </c>
      <c r="D152" s="70" t="s">
        <v>156</v>
      </c>
      <c r="E152" s="54" t="s">
        <v>354</v>
      </c>
      <c r="F152" s="202">
        <v>1320073970</v>
      </c>
      <c r="G152" s="202"/>
      <c r="H152" s="54">
        <v>612</v>
      </c>
      <c r="I152" s="94"/>
      <c r="J152" s="88"/>
      <c r="K152" s="88">
        <v>2880.76</v>
      </c>
      <c r="L152" s="88">
        <v>2880.76</v>
      </c>
      <c r="M152" s="88">
        <v>2880.76</v>
      </c>
      <c r="N152" s="88">
        <v>2880.76</v>
      </c>
      <c r="O152" s="88">
        <v>2880.76</v>
      </c>
      <c r="P152" s="88">
        <v>2880.76</v>
      </c>
      <c r="Q152" s="260"/>
    </row>
    <row r="153" spans="1:20" x14ac:dyDescent="0.2">
      <c r="A153" s="204"/>
      <c r="B153" s="204"/>
      <c r="C153" s="204"/>
      <c r="D153" s="70" t="s">
        <v>156</v>
      </c>
      <c r="E153" s="54" t="s">
        <v>354</v>
      </c>
      <c r="F153" s="202">
        <v>1320073970</v>
      </c>
      <c r="G153" s="202"/>
      <c r="H153" s="54">
        <v>622</v>
      </c>
      <c r="I153" s="94"/>
      <c r="J153" s="54"/>
      <c r="K153" s="88">
        <v>434.34</v>
      </c>
      <c r="L153" s="88">
        <v>434.34</v>
      </c>
      <c r="M153" s="88">
        <v>434.34</v>
      </c>
      <c r="N153" s="88">
        <v>434.34</v>
      </c>
      <c r="O153" s="88">
        <v>434.34</v>
      </c>
      <c r="P153" s="88">
        <v>434.34</v>
      </c>
      <c r="Q153" s="261"/>
    </row>
    <row r="154" spans="1:20" x14ac:dyDescent="0.2">
      <c r="A154" s="205"/>
      <c r="B154" s="205"/>
      <c r="C154" s="205"/>
      <c r="D154" s="221" t="s">
        <v>299</v>
      </c>
      <c r="E154" s="222"/>
      <c r="F154" s="222"/>
      <c r="G154" s="222"/>
      <c r="H154" s="223"/>
      <c r="I154" s="85">
        <f t="shared" ref="I154:P154" si="49">SUM(I152:I153)</f>
        <v>0</v>
      </c>
      <c r="J154" s="85">
        <f t="shared" si="49"/>
        <v>0</v>
      </c>
      <c r="K154" s="85">
        <f>SUM(K152:K153)</f>
        <v>3315.1000000000004</v>
      </c>
      <c r="L154" s="85">
        <f t="shared" si="49"/>
        <v>3315.1000000000004</v>
      </c>
      <c r="M154" s="85">
        <f t="shared" si="49"/>
        <v>3315.1000000000004</v>
      </c>
      <c r="N154" s="85">
        <f t="shared" si="49"/>
        <v>3315.1000000000004</v>
      </c>
      <c r="O154" s="85">
        <f t="shared" si="49"/>
        <v>3315.1000000000004</v>
      </c>
      <c r="P154" s="85">
        <f t="shared" si="49"/>
        <v>3315.1000000000004</v>
      </c>
      <c r="Q154" s="262"/>
    </row>
    <row r="155" spans="1:20" x14ac:dyDescent="0.2">
      <c r="A155" s="195" t="s">
        <v>601</v>
      </c>
      <c r="B155" s="195" t="s">
        <v>816</v>
      </c>
      <c r="C155" s="195" t="s">
        <v>289</v>
      </c>
      <c r="D155" s="70" t="s">
        <v>156</v>
      </c>
      <c r="E155" s="54" t="s">
        <v>354</v>
      </c>
      <c r="F155" s="202" t="s">
        <v>602</v>
      </c>
      <c r="G155" s="202"/>
      <c r="H155" s="54">
        <v>612</v>
      </c>
      <c r="I155" s="94"/>
      <c r="J155" s="88"/>
      <c r="K155" s="88">
        <v>947.31</v>
      </c>
      <c r="L155" s="88">
        <v>0</v>
      </c>
      <c r="M155" s="88">
        <v>1236.6400000000001</v>
      </c>
      <c r="N155" s="88">
        <v>1236.6400000000001</v>
      </c>
      <c r="O155" s="88">
        <v>1236.6400000000001</v>
      </c>
      <c r="P155" s="88">
        <v>1236.6400000000001</v>
      </c>
      <c r="Q155" s="260"/>
    </row>
    <row r="156" spans="1:20" x14ac:dyDescent="0.2">
      <c r="A156" s="204"/>
      <c r="B156" s="204"/>
      <c r="C156" s="204"/>
      <c r="D156" s="70" t="s">
        <v>156</v>
      </c>
      <c r="E156" s="54" t="s">
        <v>354</v>
      </c>
      <c r="F156" s="202" t="s">
        <v>602</v>
      </c>
      <c r="G156" s="202"/>
      <c r="H156" s="54">
        <v>622</v>
      </c>
      <c r="I156" s="94"/>
      <c r="J156" s="54"/>
      <c r="K156" s="88">
        <v>154.38999999999999</v>
      </c>
      <c r="L156" s="88">
        <v>0</v>
      </c>
      <c r="M156" s="88">
        <v>186.49</v>
      </c>
      <c r="N156" s="88">
        <v>186.49</v>
      </c>
      <c r="O156" s="88">
        <v>186.49</v>
      </c>
      <c r="P156" s="88">
        <v>186.49</v>
      </c>
      <c r="Q156" s="261"/>
      <c r="S156" s="84"/>
      <c r="T156" s="84"/>
    </row>
    <row r="157" spans="1:20" x14ac:dyDescent="0.2">
      <c r="A157" s="205"/>
      <c r="B157" s="205"/>
      <c r="C157" s="205"/>
      <c r="D157" s="221" t="s">
        <v>299</v>
      </c>
      <c r="E157" s="222"/>
      <c r="F157" s="222"/>
      <c r="G157" s="222"/>
      <c r="H157" s="223"/>
      <c r="I157" s="85">
        <f t="shared" ref="I157:P157" si="50">SUM(I155:I156)</f>
        <v>0</v>
      </c>
      <c r="J157" s="85">
        <f t="shared" si="50"/>
        <v>0</v>
      </c>
      <c r="K157" s="85">
        <f>SUM(K155:K156)</f>
        <v>1101.6999999999998</v>
      </c>
      <c r="L157" s="85">
        <f t="shared" si="50"/>
        <v>0</v>
      </c>
      <c r="M157" s="85">
        <f t="shared" si="50"/>
        <v>1423.13</v>
      </c>
      <c r="N157" s="85">
        <f t="shared" si="50"/>
        <v>1423.13</v>
      </c>
      <c r="O157" s="85">
        <f t="shared" si="50"/>
        <v>1423.13</v>
      </c>
      <c r="P157" s="85">
        <f t="shared" si="50"/>
        <v>1423.13</v>
      </c>
      <c r="Q157" s="262"/>
      <c r="S157" s="84"/>
      <c r="T157" s="84"/>
    </row>
    <row r="158" spans="1:20" x14ac:dyDescent="0.2">
      <c r="A158" s="195" t="s">
        <v>603</v>
      </c>
      <c r="B158" s="195" t="s">
        <v>817</v>
      </c>
      <c r="C158" s="195" t="s">
        <v>289</v>
      </c>
      <c r="D158" s="70" t="s">
        <v>156</v>
      </c>
      <c r="E158" s="54" t="s">
        <v>298</v>
      </c>
      <c r="F158" s="202">
        <v>1320075630</v>
      </c>
      <c r="G158" s="202"/>
      <c r="H158" s="54">
        <v>612</v>
      </c>
      <c r="I158" s="94"/>
      <c r="J158" s="88"/>
      <c r="K158" s="88"/>
      <c r="L158" s="88"/>
      <c r="M158" s="88">
        <v>2750.5</v>
      </c>
      <c r="N158" s="88">
        <v>2733.11</v>
      </c>
      <c r="O158" s="88">
        <v>2750.5</v>
      </c>
      <c r="P158" s="88">
        <v>2733.11</v>
      </c>
      <c r="Q158" s="260"/>
    </row>
    <row r="159" spans="1:20" x14ac:dyDescent="0.2">
      <c r="A159" s="204"/>
      <c r="B159" s="204"/>
      <c r="C159" s="204"/>
      <c r="D159" s="70" t="s">
        <v>156</v>
      </c>
      <c r="E159" s="54" t="s">
        <v>298</v>
      </c>
      <c r="F159" s="202" t="s">
        <v>604</v>
      </c>
      <c r="G159" s="202"/>
      <c r="H159" s="54">
        <v>622</v>
      </c>
      <c r="I159" s="94"/>
      <c r="J159" s="54"/>
      <c r="K159" s="88"/>
      <c r="L159" s="88"/>
      <c r="M159" s="88">
        <v>27.51</v>
      </c>
      <c r="N159" s="88">
        <v>27.51</v>
      </c>
      <c r="O159" s="88">
        <v>27.51</v>
      </c>
      <c r="P159" s="88">
        <v>27.51</v>
      </c>
      <c r="Q159" s="261"/>
    </row>
    <row r="160" spans="1:20" x14ac:dyDescent="0.2">
      <c r="A160" s="205"/>
      <c r="B160" s="205"/>
      <c r="C160" s="205"/>
      <c r="D160" s="221" t="s">
        <v>299</v>
      </c>
      <c r="E160" s="222"/>
      <c r="F160" s="222"/>
      <c r="G160" s="222"/>
      <c r="H160" s="223"/>
      <c r="I160" s="85">
        <f t="shared" ref="I160:P160" si="51">SUM(I158:I159)</f>
        <v>0</v>
      </c>
      <c r="J160" s="85">
        <f t="shared" si="51"/>
        <v>0</v>
      </c>
      <c r="K160" s="85">
        <f>SUM(K158:K159)</f>
        <v>0</v>
      </c>
      <c r="L160" s="85">
        <f t="shared" si="51"/>
        <v>0</v>
      </c>
      <c r="M160" s="85">
        <f t="shared" si="51"/>
        <v>2778.01</v>
      </c>
      <c r="N160" s="85">
        <f t="shared" si="51"/>
        <v>2760.6200000000003</v>
      </c>
      <c r="O160" s="85">
        <f t="shared" si="51"/>
        <v>2778.01</v>
      </c>
      <c r="P160" s="85">
        <f t="shared" si="51"/>
        <v>2760.6200000000003</v>
      </c>
      <c r="Q160" s="262"/>
    </row>
    <row r="161" spans="1:19" x14ac:dyDescent="0.2">
      <c r="A161" s="214" t="s">
        <v>117</v>
      </c>
      <c r="B161" s="214" t="s">
        <v>426</v>
      </c>
      <c r="C161" s="256" t="s">
        <v>331</v>
      </c>
      <c r="D161" s="246"/>
      <c r="E161" s="246"/>
      <c r="F161" s="246"/>
      <c r="G161" s="246"/>
      <c r="H161" s="257"/>
      <c r="I161" s="81">
        <f t="shared" ref="I161:P161" si="52">I162+I163</f>
        <v>7912.8899999999994</v>
      </c>
      <c r="J161" s="81">
        <f t="shared" si="52"/>
        <v>9792.1500000000015</v>
      </c>
      <c r="K161" s="80">
        <f t="shared" si="52"/>
        <v>26096.09</v>
      </c>
      <c r="L161" s="80">
        <f t="shared" si="52"/>
        <v>24912.16</v>
      </c>
      <c r="M161" s="81">
        <f t="shared" si="52"/>
        <v>39348.03</v>
      </c>
      <c r="N161" s="81">
        <f t="shared" si="52"/>
        <v>41630.589999999997</v>
      </c>
      <c r="O161" s="81">
        <f>O162+O163</f>
        <v>53133.630000000005</v>
      </c>
      <c r="P161" s="81">
        <f t="shared" si="52"/>
        <v>51972.530000000006</v>
      </c>
      <c r="Q161" s="96"/>
      <c r="S161" s="83"/>
    </row>
    <row r="162" spans="1:19" x14ac:dyDescent="0.2">
      <c r="A162" s="215"/>
      <c r="B162" s="215"/>
      <c r="C162" s="256" t="s">
        <v>292</v>
      </c>
      <c r="D162" s="246"/>
      <c r="E162" s="246"/>
      <c r="F162" s="246"/>
      <c r="G162" s="246"/>
      <c r="H162" s="257"/>
      <c r="I162" s="90">
        <f>I169+I172+I175+I177+I181+I185+I187+I190+I195+I204+I197+I206+I211</f>
        <v>7912.8899999999994</v>
      </c>
      <c r="J162" s="67">
        <f>J169+J172+J175+J177+J181+J185+J187+J190+J195+J204+J197+J206+J211</f>
        <v>9792.1500000000015</v>
      </c>
      <c r="K162" s="80">
        <f>K169+K172+K175+K177+K181+K185+K190+K195+K204+K197+K206+K211+K222+K225+K229</f>
        <v>24021.09</v>
      </c>
      <c r="L162" s="80">
        <f>L169+L172+L175+L177+L181+L185+L187+L190+L195+L204+L197+L206+L211+L222+L225+L229</f>
        <v>22837.16</v>
      </c>
      <c r="M162" s="80">
        <f>M169+M172+M175+M177+M181+M185+M187+M190+M195+M204+M197+M206+M211+M222+M225+M229</f>
        <v>32629.53</v>
      </c>
      <c r="N162" s="80">
        <f>N169+N172+N175+N177+N181+N185+N187+N190+N195+N204+N197+N206+N211+N222+N225+N229</f>
        <v>36055.589999999997</v>
      </c>
      <c r="O162" s="80">
        <f>O169+O172+O175+O177+O181+O185+O187+O190+O195+O204+O197+O206+O211+O222+O225+O229</f>
        <v>45818.73</v>
      </c>
      <c r="P162" s="80">
        <f>P169+P172+P175+P177+P181+P185+P187+P190+P195+P204+P197+P206+P211+P222+P225+P229</f>
        <v>45522.570000000007</v>
      </c>
      <c r="Q162" s="81"/>
      <c r="S162" s="83"/>
    </row>
    <row r="163" spans="1:19" x14ac:dyDescent="0.2">
      <c r="A163" s="216"/>
      <c r="B163" s="216"/>
      <c r="C163" s="256" t="s">
        <v>293</v>
      </c>
      <c r="D163" s="246"/>
      <c r="E163" s="246"/>
      <c r="F163" s="246"/>
      <c r="G163" s="246"/>
      <c r="H163" s="257"/>
      <c r="I163" s="63">
        <f>I165+I196+I200+I202+I208+I193+I214+I217</f>
        <v>0</v>
      </c>
      <c r="J163" s="63">
        <f>J165+J196+J200+J202+J208+J193+J214+J217</f>
        <v>0</v>
      </c>
      <c r="K163" s="88">
        <f>K165+K196+K200+K202+K208+K193+K214+K217+K221+K224</f>
        <v>2075</v>
      </c>
      <c r="L163" s="88">
        <f>L165+L196+L200+L202+L208+L193+L214+L217+L221+L224</f>
        <v>2075</v>
      </c>
      <c r="M163" s="88">
        <f>M165+M196+M200+M202+M208+M193+M214+M217+M221+M224</f>
        <v>6718.5</v>
      </c>
      <c r="N163" s="88">
        <f>N165+N196+N200+N202+N208+N193+N214+N217+N221+N224+N220</f>
        <v>5575</v>
      </c>
      <c r="O163" s="88">
        <f>O165+O196+O200+O202+O208+O193+O214+O217+O221+O224+O220</f>
        <v>7314.9</v>
      </c>
      <c r="P163" s="88">
        <f>P165+P196+P200+P202+P208+P193+P214+P217+P221+P224+P220</f>
        <v>6449.96</v>
      </c>
      <c r="Q163" s="81"/>
    </row>
    <row r="164" spans="1:19" x14ac:dyDescent="0.2">
      <c r="A164" s="214" t="s">
        <v>352</v>
      </c>
      <c r="B164" s="206" t="s">
        <v>353</v>
      </c>
      <c r="C164" s="206" t="s">
        <v>289</v>
      </c>
      <c r="D164" s="73" t="s">
        <v>156</v>
      </c>
      <c r="E164" s="74" t="s">
        <v>354</v>
      </c>
      <c r="F164" s="240" t="s">
        <v>605</v>
      </c>
      <c r="G164" s="257"/>
      <c r="H164" s="73">
        <v>611</v>
      </c>
      <c r="I164" s="94"/>
      <c r="J164" s="94"/>
      <c r="K164" s="97"/>
      <c r="L164" s="97"/>
      <c r="M164" s="88"/>
      <c r="N164" s="88"/>
      <c r="O164" s="88"/>
      <c r="P164" s="88"/>
      <c r="Q164" s="98"/>
    </row>
    <row r="165" spans="1:19" x14ac:dyDescent="0.2">
      <c r="A165" s="216"/>
      <c r="B165" s="235"/>
      <c r="C165" s="235"/>
      <c r="D165" s="240" t="s">
        <v>299</v>
      </c>
      <c r="E165" s="237"/>
      <c r="F165" s="237"/>
      <c r="G165" s="237"/>
      <c r="H165" s="259"/>
      <c r="I165" s="94">
        <f t="shared" ref="I165:P165" si="53">SUM(I164)</f>
        <v>0</v>
      </c>
      <c r="J165" s="94">
        <f t="shared" si="53"/>
        <v>0</v>
      </c>
      <c r="K165" s="99">
        <f t="shared" si="53"/>
        <v>0</v>
      </c>
      <c r="L165" s="99">
        <f t="shared" si="53"/>
        <v>0</v>
      </c>
      <c r="M165" s="94">
        <f t="shared" si="53"/>
        <v>0</v>
      </c>
      <c r="N165" s="94">
        <f t="shared" si="53"/>
        <v>0</v>
      </c>
      <c r="O165" s="94">
        <f t="shared" si="53"/>
        <v>0</v>
      </c>
      <c r="P165" s="94">
        <f t="shared" si="53"/>
        <v>0</v>
      </c>
      <c r="Q165" s="94"/>
    </row>
    <row r="166" spans="1:19" x14ac:dyDescent="0.2">
      <c r="A166" s="218" t="s">
        <v>355</v>
      </c>
      <c r="B166" s="214" t="s">
        <v>356</v>
      </c>
      <c r="C166" s="225" t="s">
        <v>289</v>
      </c>
      <c r="D166" s="232" t="s">
        <v>156</v>
      </c>
      <c r="E166" s="232" t="s">
        <v>354</v>
      </c>
      <c r="F166" s="208" t="s">
        <v>606</v>
      </c>
      <c r="G166" s="238"/>
      <c r="H166" s="232">
        <v>611</v>
      </c>
      <c r="I166" s="226">
        <v>396.03</v>
      </c>
      <c r="J166" s="226">
        <v>505.6</v>
      </c>
      <c r="K166" s="275">
        <v>1496.21</v>
      </c>
      <c r="L166" s="275">
        <v>1496.21</v>
      </c>
      <c r="M166" s="275">
        <v>2346.36</v>
      </c>
      <c r="N166" s="275">
        <v>2563.88</v>
      </c>
      <c r="O166" s="275">
        <v>3058.84</v>
      </c>
      <c r="P166" s="275">
        <v>3058.84</v>
      </c>
      <c r="Q166" s="278"/>
    </row>
    <row r="167" spans="1:19" x14ac:dyDescent="0.2">
      <c r="A167" s="219"/>
      <c r="B167" s="215"/>
      <c r="C167" s="230"/>
      <c r="D167" s="251"/>
      <c r="E167" s="251"/>
      <c r="F167" s="210"/>
      <c r="G167" s="258"/>
      <c r="H167" s="234"/>
      <c r="I167" s="279"/>
      <c r="J167" s="279"/>
      <c r="K167" s="277"/>
      <c r="L167" s="277"/>
      <c r="M167" s="277"/>
      <c r="N167" s="277"/>
      <c r="O167" s="277"/>
      <c r="P167" s="277"/>
      <c r="Q167" s="242"/>
    </row>
    <row r="168" spans="1:19" x14ac:dyDescent="0.2">
      <c r="A168" s="219"/>
      <c r="B168" s="215"/>
      <c r="C168" s="230"/>
      <c r="D168" s="234"/>
      <c r="E168" s="234"/>
      <c r="F168" s="212"/>
      <c r="G168" s="239"/>
      <c r="H168" s="69" t="s">
        <v>130</v>
      </c>
      <c r="I168" s="94"/>
      <c r="J168" s="94"/>
      <c r="K168" s="100">
        <v>580.48</v>
      </c>
      <c r="L168" s="100">
        <v>580.48</v>
      </c>
      <c r="M168" s="100">
        <v>734.88</v>
      </c>
      <c r="N168" s="100">
        <v>649.88</v>
      </c>
      <c r="O168" s="100">
        <v>895.43</v>
      </c>
      <c r="P168" s="100">
        <v>649.88</v>
      </c>
      <c r="Q168" s="101"/>
    </row>
    <row r="169" spans="1:19" x14ac:dyDescent="0.2">
      <c r="A169" s="220"/>
      <c r="B169" s="216"/>
      <c r="C169" s="231"/>
      <c r="D169" s="240" t="s">
        <v>299</v>
      </c>
      <c r="E169" s="237"/>
      <c r="F169" s="237"/>
      <c r="G169" s="237"/>
      <c r="H169" s="259"/>
      <c r="I169" s="63">
        <f>I166</f>
        <v>396.03</v>
      </c>
      <c r="J169" s="63">
        <f>J166</f>
        <v>505.6</v>
      </c>
      <c r="K169" s="88">
        <f>K166+K168</f>
        <v>2076.69</v>
      </c>
      <c r="L169" s="88">
        <f>L166+L168</f>
        <v>2076.69</v>
      </c>
      <c r="M169" s="63">
        <f>M166+M168</f>
        <v>3081.2400000000002</v>
      </c>
      <c r="N169" s="63">
        <f>N166+N168</f>
        <v>3213.76</v>
      </c>
      <c r="O169" s="88">
        <f>SUM(O166:O168)</f>
        <v>3954.27</v>
      </c>
      <c r="P169" s="88">
        <f>SUM(P166:P168)</f>
        <v>3708.7200000000003</v>
      </c>
      <c r="Q169" s="94"/>
    </row>
    <row r="170" spans="1:19" x14ac:dyDescent="0.2">
      <c r="A170" s="218" t="s">
        <v>357</v>
      </c>
      <c r="B170" s="214" t="s">
        <v>358</v>
      </c>
      <c r="C170" s="225" t="s">
        <v>289</v>
      </c>
      <c r="D170" s="232" t="s">
        <v>156</v>
      </c>
      <c r="E170" s="232" t="s">
        <v>298</v>
      </c>
      <c r="F170" s="207" t="s">
        <v>607</v>
      </c>
      <c r="G170" s="235"/>
      <c r="H170" s="71" t="s">
        <v>130</v>
      </c>
      <c r="I170" s="102"/>
      <c r="J170" s="102"/>
      <c r="K170" s="79">
        <v>287.60000000000002</v>
      </c>
      <c r="L170" s="79">
        <v>281.2</v>
      </c>
      <c r="M170" s="79">
        <v>287.60000000000002</v>
      </c>
      <c r="N170" s="79">
        <v>281.2</v>
      </c>
      <c r="O170" s="79">
        <v>287.60000000000002</v>
      </c>
      <c r="P170" s="79">
        <v>281.2</v>
      </c>
      <c r="Q170" s="103"/>
    </row>
    <row r="171" spans="1:19" x14ac:dyDescent="0.2">
      <c r="A171" s="219"/>
      <c r="B171" s="215"/>
      <c r="C171" s="230"/>
      <c r="D171" s="233"/>
      <c r="E171" s="234"/>
      <c r="F171" s="207" t="s">
        <v>607</v>
      </c>
      <c r="G171" s="235"/>
      <c r="H171" s="71" t="s">
        <v>157</v>
      </c>
      <c r="I171" s="102"/>
      <c r="J171" s="102"/>
      <c r="K171" s="79">
        <v>42.4</v>
      </c>
      <c r="L171" s="79">
        <v>42.4</v>
      </c>
      <c r="M171" s="79">
        <v>42.4</v>
      </c>
      <c r="N171" s="79">
        <v>42.4</v>
      </c>
      <c r="O171" s="79">
        <v>42.4</v>
      </c>
      <c r="P171" s="79">
        <v>42.4</v>
      </c>
      <c r="Q171" s="103"/>
    </row>
    <row r="172" spans="1:19" x14ac:dyDescent="0.2">
      <c r="A172" s="220"/>
      <c r="B172" s="216"/>
      <c r="C172" s="231"/>
      <c r="D172" s="236" t="s">
        <v>299</v>
      </c>
      <c r="E172" s="237"/>
      <c r="F172" s="237"/>
      <c r="G172" s="237"/>
      <c r="H172" s="237"/>
      <c r="I172" s="63">
        <f t="shared" ref="I172:N172" si="54">I170+I171</f>
        <v>0</v>
      </c>
      <c r="J172" s="63">
        <f t="shared" si="54"/>
        <v>0</v>
      </c>
      <c r="K172" s="88">
        <f t="shared" si="54"/>
        <v>330</v>
      </c>
      <c r="L172" s="88">
        <f t="shared" si="54"/>
        <v>323.59999999999997</v>
      </c>
      <c r="M172" s="63">
        <f t="shared" si="54"/>
        <v>330</v>
      </c>
      <c r="N172" s="63">
        <f t="shared" si="54"/>
        <v>323.59999999999997</v>
      </c>
      <c r="O172" s="63">
        <f>O170+O171</f>
        <v>330</v>
      </c>
      <c r="P172" s="63">
        <f>P170+P171</f>
        <v>323.59999999999997</v>
      </c>
      <c r="Q172" s="60"/>
    </row>
    <row r="173" spans="1:19" x14ac:dyDescent="0.2">
      <c r="A173" s="218" t="s">
        <v>359</v>
      </c>
      <c r="B173" s="214" t="s">
        <v>360</v>
      </c>
      <c r="C173" s="225" t="s">
        <v>289</v>
      </c>
      <c r="D173" s="232" t="s">
        <v>156</v>
      </c>
      <c r="E173" s="208" t="s">
        <v>334</v>
      </c>
      <c r="F173" s="208" t="s">
        <v>608</v>
      </c>
      <c r="G173" s="252"/>
      <c r="H173" s="207" t="s">
        <v>145</v>
      </c>
      <c r="I173" s="226"/>
      <c r="J173" s="226"/>
      <c r="K173" s="226"/>
      <c r="L173" s="226"/>
      <c r="M173" s="226"/>
      <c r="N173" s="226"/>
      <c r="O173" s="226"/>
      <c r="P173" s="226"/>
      <c r="Q173" s="228"/>
    </row>
    <row r="174" spans="1:19" x14ac:dyDescent="0.2">
      <c r="A174" s="219"/>
      <c r="B174" s="215"/>
      <c r="C174" s="230"/>
      <c r="D174" s="233"/>
      <c r="E174" s="212"/>
      <c r="F174" s="248"/>
      <c r="G174" s="255"/>
      <c r="H174" s="235"/>
      <c r="I174" s="227"/>
      <c r="J174" s="227"/>
      <c r="K174" s="227"/>
      <c r="L174" s="227"/>
      <c r="M174" s="227"/>
      <c r="N174" s="227"/>
      <c r="O174" s="227"/>
      <c r="P174" s="227"/>
      <c r="Q174" s="242"/>
    </row>
    <row r="175" spans="1:19" x14ac:dyDescent="0.2">
      <c r="A175" s="220"/>
      <c r="B175" s="216"/>
      <c r="C175" s="231"/>
      <c r="D175" s="240" t="s">
        <v>299</v>
      </c>
      <c r="E175" s="237"/>
      <c r="F175" s="237"/>
      <c r="G175" s="237"/>
      <c r="H175" s="237"/>
      <c r="I175" s="90">
        <f t="shared" ref="I175:N175" si="55">I173</f>
        <v>0</v>
      </c>
      <c r="J175" s="90">
        <f t="shared" si="55"/>
        <v>0</v>
      </c>
      <c r="K175" s="80">
        <f t="shared" si="55"/>
        <v>0</v>
      </c>
      <c r="L175" s="80">
        <f t="shared" si="55"/>
        <v>0</v>
      </c>
      <c r="M175" s="90">
        <f t="shared" si="55"/>
        <v>0</v>
      </c>
      <c r="N175" s="90">
        <f t="shared" si="55"/>
        <v>0</v>
      </c>
      <c r="O175" s="90">
        <f>O173</f>
        <v>0</v>
      </c>
      <c r="P175" s="90">
        <f>P173</f>
        <v>0</v>
      </c>
      <c r="Q175" s="60"/>
    </row>
    <row r="176" spans="1:19" x14ac:dyDescent="0.2">
      <c r="A176" s="218" t="s">
        <v>361</v>
      </c>
      <c r="B176" s="214" t="s">
        <v>362</v>
      </c>
      <c r="C176" s="225" t="s">
        <v>289</v>
      </c>
      <c r="D176" s="69" t="s">
        <v>156</v>
      </c>
      <c r="E176" s="69" t="s">
        <v>334</v>
      </c>
      <c r="F176" s="240" t="s">
        <v>609</v>
      </c>
      <c r="G176" s="237"/>
      <c r="H176" s="69" t="s">
        <v>363</v>
      </c>
      <c r="I176" s="90"/>
      <c r="J176" s="90"/>
      <c r="K176" s="90"/>
      <c r="L176" s="90"/>
      <c r="M176" s="90"/>
      <c r="N176" s="90"/>
      <c r="O176" s="90"/>
      <c r="P176" s="90"/>
      <c r="Q176" s="104"/>
    </row>
    <row r="177" spans="1:17" x14ac:dyDescent="0.2">
      <c r="A177" s="220"/>
      <c r="B177" s="216"/>
      <c r="C177" s="231"/>
      <c r="D177" s="240" t="s">
        <v>299</v>
      </c>
      <c r="E177" s="237"/>
      <c r="F177" s="237"/>
      <c r="G177" s="237"/>
      <c r="H177" s="237"/>
      <c r="I177" s="90">
        <f t="shared" ref="I177:N177" si="56">I176</f>
        <v>0</v>
      </c>
      <c r="J177" s="90">
        <f t="shared" si="56"/>
        <v>0</v>
      </c>
      <c r="K177" s="80">
        <f t="shared" si="56"/>
        <v>0</v>
      </c>
      <c r="L177" s="80">
        <f t="shared" si="56"/>
        <v>0</v>
      </c>
      <c r="M177" s="90">
        <f t="shared" si="56"/>
        <v>0</v>
      </c>
      <c r="N177" s="90">
        <f t="shared" si="56"/>
        <v>0</v>
      </c>
      <c r="O177" s="90">
        <f>O176</f>
        <v>0</v>
      </c>
      <c r="P177" s="90">
        <f>P176</f>
        <v>0</v>
      </c>
      <c r="Q177" s="94"/>
    </row>
    <row r="178" spans="1:17" x14ac:dyDescent="0.2">
      <c r="A178" s="218" t="s">
        <v>364</v>
      </c>
      <c r="B178" s="214" t="s">
        <v>365</v>
      </c>
      <c r="C178" s="225" t="s">
        <v>289</v>
      </c>
      <c r="D178" s="207" t="s">
        <v>156</v>
      </c>
      <c r="E178" s="232" t="s">
        <v>298</v>
      </c>
      <c r="F178" s="208" t="s">
        <v>610</v>
      </c>
      <c r="G178" s="252"/>
      <c r="H178" s="69" t="s">
        <v>130</v>
      </c>
      <c r="I178" s="90"/>
      <c r="J178" s="90"/>
      <c r="K178" s="80">
        <v>116</v>
      </c>
      <c r="L178" s="80">
        <v>116</v>
      </c>
      <c r="M178" s="80">
        <v>116</v>
      </c>
      <c r="N178" s="80">
        <v>116</v>
      </c>
      <c r="O178" s="80">
        <v>116</v>
      </c>
      <c r="P178" s="80">
        <v>116</v>
      </c>
      <c r="Q178" s="104"/>
    </row>
    <row r="179" spans="1:17" x14ac:dyDescent="0.2">
      <c r="A179" s="219"/>
      <c r="B179" s="215"/>
      <c r="C179" s="230"/>
      <c r="D179" s="247"/>
      <c r="E179" s="251"/>
      <c r="F179" s="253"/>
      <c r="G179" s="254"/>
      <c r="H179" s="232" t="s">
        <v>157</v>
      </c>
      <c r="I179" s="226"/>
      <c r="J179" s="226"/>
      <c r="K179" s="275">
        <v>406.15</v>
      </c>
      <c r="L179" s="275">
        <v>406.15</v>
      </c>
      <c r="M179" s="275">
        <v>406.15</v>
      </c>
      <c r="N179" s="275">
        <v>406.15</v>
      </c>
      <c r="O179" s="275">
        <v>406.15</v>
      </c>
      <c r="P179" s="275">
        <v>406.15</v>
      </c>
      <c r="Q179" s="249"/>
    </row>
    <row r="180" spans="1:17" x14ac:dyDescent="0.2">
      <c r="A180" s="219"/>
      <c r="B180" s="215"/>
      <c r="C180" s="230"/>
      <c r="D180" s="247"/>
      <c r="E180" s="234"/>
      <c r="F180" s="248"/>
      <c r="G180" s="255"/>
      <c r="H180" s="234"/>
      <c r="I180" s="227"/>
      <c r="J180" s="227"/>
      <c r="K180" s="276"/>
      <c r="L180" s="276"/>
      <c r="M180" s="276"/>
      <c r="N180" s="276"/>
      <c r="O180" s="276"/>
      <c r="P180" s="276"/>
      <c r="Q180" s="242"/>
    </row>
    <row r="181" spans="1:17" x14ac:dyDescent="0.2">
      <c r="A181" s="220"/>
      <c r="B181" s="216"/>
      <c r="C181" s="231"/>
      <c r="D181" s="240" t="s">
        <v>299</v>
      </c>
      <c r="E181" s="237"/>
      <c r="F181" s="237"/>
      <c r="G181" s="237"/>
      <c r="H181" s="237"/>
      <c r="I181" s="102">
        <f t="shared" ref="I181:P181" si="57">I178+I179</f>
        <v>0</v>
      </c>
      <c r="J181" s="102">
        <f t="shared" si="57"/>
        <v>0</v>
      </c>
      <c r="K181" s="79">
        <f t="shared" si="57"/>
        <v>522.15</v>
      </c>
      <c r="L181" s="79">
        <f t="shared" si="57"/>
        <v>522.15</v>
      </c>
      <c r="M181" s="102">
        <f t="shared" si="57"/>
        <v>522.15</v>
      </c>
      <c r="N181" s="102">
        <f t="shared" si="57"/>
        <v>522.15</v>
      </c>
      <c r="O181" s="102">
        <f t="shared" si="57"/>
        <v>522.15</v>
      </c>
      <c r="P181" s="102">
        <f t="shared" si="57"/>
        <v>522.15</v>
      </c>
      <c r="Q181" s="60"/>
    </row>
    <row r="182" spans="1:17" x14ac:dyDescent="0.2">
      <c r="A182" s="218" t="s">
        <v>366</v>
      </c>
      <c r="B182" s="214" t="s">
        <v>367</v>
      </c>
      <c r="C182" s="225" t="s">
        <v>289</v>
      </c>
      <c r="D182" s="69" t="s">
        <v>156</v>
      </c>
      <c r="E182" s="75" t="s">
        <v>298</v>
      </c>
      <c r="F182" s="250">
        <v>1330087310</v>
      </c>
      <c r="G182" s="237"/>
      <c r="H182" s="76">
        <v>612</v>
      </c>
      <c r="I182" s="90">
        <v>50</v>
      </c>
      <c r="J182" s="90">
        <v>50</v>
      </c>
      <c r="K182" s="80">
        <v>157.61000000000001</v>
      </c>
      <c r="L182" s="80">
        <v>141.63</v>
      </c>
      <c r="M182" s="80">
        <v>159.03</v>
      </c>
      <c r="N182" s="80">
        <v>250.88</v>
      </c>
      <c r="O182" s="80">
        <v>294.02999999999997</v>
      </c>
      <c r="P182" s="80">
        <v>294.02999999999997</v>
      </c>
      <c r="Q182" s="103"/>
    </row>
    <row r="183" spans="1:17" x14ac:dyDescent="0.2">
      <c r="A183" s="219"/>
      <c r="B183" s="215"/>
      <c r="C183" s="230"/>
      <c r="D183" s="69" t="s">
        <v>156</v>
      </c>
      <c r="E183" s="75" t="s">
        <v>298</v>
      </c>
      <c r="F183" s="250">
        <v>1330087310</v>
      </c>
      <c r="G183" s="237"/>
      <c r="H183" s="76">
        <v>622</v>
      </c>
      <c r="I183" s="90">
        <v>23</v>
      </c>
      <c r="J183" s="90">
        <v>4</v>
      </c>
      <c r="K183" s="80">
        <v>74.08</v>
      </c>
      <c r="L183" s="80">
        <v>70.08</v>
      </c>
      <c r="M183" s="80">
        <v>74.08</v>
      </c>
      <c r="N183" s="80">
        <v>74.08</v>
      </c>
      <c r="O183" s="80">
        <v>92.08</v>
      </c>
      <c r="P183" s="80">
        <v>92.08</v>
      </c>
      <c r="Q183" s="103"/>
    </row>
    <row r="184" spans="1:17" x14ac:dyDescent="0.2">
      <c r="A184" s="219"/>
      <c r="B184" s="215"/>
      <c r="C184" s="230"/>
      <c r="D184" s="69" t="s">
        <v>156</v>
      </c>
      <c r="E184" s="75" t="s">
        <v>334</v>
      </c>
      <c r="F184" s="250">
        <v>1330087310</v>
      </c>
      <c r="G184" s="237"/>
      <c r="H184" s="76">
        <v>244</v>
      </c>
      <c r="I184" s="90"/>
      <c r="J184" s="90"/>
      <c r="K184" s="80">
        <v>107.81</v>
      </c>
      <c r="L184" s="80">
        <v>105</v>
      </c>
      <c r="M184" s="80">
        <v>163.89</v>
      </c>
      <c r="N184" s="80">
        <v>105</v>
      </c>
      <c r="O184" s="80">
        <v>163.89</v>
      </c>
      <c r="P184" s="80">
        <v>119.68</v>
      </c>
      <c r="Q184" s="103"/>
    </row>
    <row r="185" spans="1:17" x14ac:dyDescent="0.2">
      <c r="A185" s="220"/>
      <c r="B185" s="216"/>
      <c r="C185" s="231"/>
      <c r="D185" s="240" t="s">
        <v>299</v>
      </c>
      <c r="E185" s="237"/>
      <c r="F185" s="237"/>
      <c r="G185" s="237"/>
      <c r="H185" s="237"/>
      <c r="I185" s="90">
        <f t="shared" ref="I185:P185" si="58">I182+I183+I184</f>
        <v>73</v>
      </c>
      <c r="J185" s="90">
        <f t="shared" si="58"/>
        <v>54</v>
      </c>
      <c r="K185" s="80">
        <f t="shared" si="58"/>
        <v>339.5</v>
      </c>
      <c r="L185" s="80">
        <f t="shared" si="58"/>
        <v>316.70999999999998</v>
      </c>
      <c r="M185" s="90">
        <f t="shared" si="58"/>
        <v>397</v>
      </c>
      <c r="N185" s="90">
        <f t="shared" si="58"/>
        <v>429.96</v>
      </c>
      <c r="O185" s="90">
        <f>O182+O183+O184</f>
        <v>550</v>
      </c>
      <c r="P185" s="102">
        <f t="shared" si="58"/>
        <v>505.78999999999996</v>
      </c>
      <c r="Q185" s="60"/>
    </row>
    <row r="186" spans="1:17" x14ac:dyDescent="0.2">
      <c r="A186" s="214" t="s">
        <v>368</v>
      </c>
      <c r="B186" s="214" t="s">
        <v>369</v>
      </c>
      <c r="C186" s="214" t="s">
        <v>370</v>
      </c>
      <c r="D186" s="69" t="s">
        <v>108</v>
      </c>
      <c r="E186" s="69" t="s">
        <v>333</v>
      </c>
      <c r="F186" s="240" t="s">
        <v>611</v>
      </c>
      <c r="G186" s="246"/>
      <c r="H186" s="69" t="s">
        <v>130</v>
      </c>
      <c r="I186" s="90">
        <v>200</v>
      </c>
      <c r="J186" s="90">
        <v>0</v>
      </c>
      <c r="K186" s="80">
        <v>200</v>
      </c>
      <c r="L186" s="80"/>
      <c r="M186" s="80">
        <v>200</v>
      </c>
      <c r="N186" s="80"/>
      <c r="O186" s="80">
        <v>200</v>
      </c>
      <c r="P186" s="80">
        <v>200</v>
      </c>
      <c r="Q186" s="60"/>
    </row>
    <row r="187" spans="1:17" x14ac:dyDescent="0.2">
      <c r="A187" s="216"/>
      <c r="B187" s="233"/>
      <c r="C187" s="216"/>
      <c r="D187" s="240" t="s">
        <v>299</v>
      </c>
      <c r="E187" s="237"/>
      <c r="F187" s="237"/>
      <c r="G187" s="237"/>
      <c r="H187" s="237"/>
      <c r="I187" s="90">
        <f t="shared" ref="I187:N187" si="59">I186</f>
        <v>200</v>
      </c>
      <c r="J187" s="90">
        <f t="shared" si="59"/>
        <v>0</v>
      </c>
      <c r="K187" s="80">
        <f t="shared" si="59"/>
        <v>200</v>
      </c>
      <c r="L187" s="80">
        <f t="shared" si="59"/>
        <v>0</v>
      </c>
      <c r="M187" s="90">
        <f t="shared" si="59"/>
        <v>200</v>
      </c>
      <c r="N187" s="90">
        <f t="shared" si="59"/>
        <v>0</v>
      </c>
      <c r="O187" s="90">
        <f>O186</f>
        <v>200</v>
      </c>
      <c r="P187" s="90">
        <f>P186</f>
        <v>200</v>
      </c>
      <c r="Q187" s="60"/>
    </row>
    <row r="188" spans="1:17" x14ac:dyDescent="0.2">
      <c r="A188" s="218" t="s">
        <v>371</v>
      </c>
      <c r="B188" s="214" t="s">
        <v>296</v>
      </c>
      <c r="C188" s="225" t="s">
        <v>289</v>
      </c>
      <c r="D188" s="207" t="s">
        <v>156</v>
      </c>
      <c r="E188" s="232" t="s">
        <v>298</v>
      </c>
      <c r="F188" s="208" t="s">
        <v>606</v>
      </c>
      <c r="G188" s="209"/>
      <c r="H188" s="69" t="s">
        <v>129</v>
      </c>
      <c r="I188" s="94" t="s">
        <v>612</v>
      </c>
      <c r="J188" s="94">
        <v>7830.14</v>
      </c>
      <c r="K188" s="80">
        <v>16752.53</v>
      </c>
      <c r="L188" s="80">
        <v>16752.53</v>
      </c>
      <c r="M188" s="80">
        <v>21642.400000000001</v>
      </c>
      <c r="N188" s="80">
        <v>24244.68</v>
      </c>
      <c r="O188" s="80">
        <v>31587.040000000001</v>
      </c>
      <c r="P188" s="80">
        <v>31587.040000000001</v>
      </c>
      <c r="Q188" s="91"/>
    </row>
    <row r="189" spans="1:17" x14ac:dyDescent="0.2">
      <c r="A189" s="219"/>
      <c r="B189" s="215"/>
      <c r="C189" s="230"/>
      <c r="D189" s="247"/>
      <c r="E189" s="234"/>
      <c r="F189" s="248"/>
      <c r="G189" s="213"/>
      <c r="H189" s="77" t="s">
        <v>372</v>
      </c>
      <c r="I189" s="94">
        <v>1145.24</v>
      </c>
      <c r="J189" s="94">
        <v>1402.41</v>
      </c>
      <c r="K189" s="80">
        <v>2880.15</v>
      </c>
      <c r="L189" s="80">
        <v>2647.82</v>
      </c>
      <c r="M189" s="80">
        <v>4047.42</v>
      </c>
      <c r="N189" s="80">
        <v>4462.12</v>
      </c>
      <c r="O189" s="80">
        <v>5815.73</v>
      </c>
      <c r="P189" s="80">
        <v>5815.73</v>
      </c>
      <c r="Q189" s="103"/>
    </row>
    <row r="190" spans="1:17" x14ac:dyDescent="0.2">
      <c r="A190" s="220"/>
      <c r="B190" s="216"/>
      <c r="C190" s="231"/>
      <c r="D190" s="240" t="s">
        <v>299</v>
      </c>
      <c r="E190" s="237"/>
      <c r="F190" s="237"/>
      <c r="G190" s="237"/>
      <c r="H190" s="237"/>
      <c r="I190" s="94">
        <f t="shared" ref="I190:P190" si="60">I188+I189</f>
        <v>7243.86</v>
      </c>
      <c r="J190" s="94">
        <f t="shared" si="60"/>
        <v>9232.5500000000011</v>
      </c>
      <c r="K190" s="80">
        <f t="shared" si="60"/>
        <v>19632.68</v>
      </c>
      <c r="L190" s="80">
        <f t="shared" si="60"/>
        <v>19400.349999999999</v>
      </c>
      <c r="M190" s="90">
        <f t="shared" si="60"/>
        <v>25689.82</v>
      </c>
      <c r="N190" s="90">
        <f t="shared" si="60"/>
        <v>28706.799999999999</v>
      </c>
      <c r="O190" s="90">
        <f t="shared" si="60"/>
        <v>37402.770000000004</v>
      </c>
      <c r="P190" s="90">
        <f t="shared" si="60"/>
        <v>37402.770000000004</v>
      </c>
      <c r="Q190" s="87"/>
    </row>
    <row r="191" spans="1:17" x14ac:dyDescent="0.2">
      <c r="A191" s="218" t="s">
        <v>373</v>
      </c>
      <c r="B191" s="214" t="s">
        <v>374</v>
      </c>
      <c r="C191" s="225" t="s">
        <v>289</v>
      </c>
      <c r="D191" s="207" t="s">
        <v>375</v>
      </c>
      <c r="E191" s="232" t="s">
        <v>298</v>
      </c>
      <c r="F191" s="208" t="s">
        <v>613</v>
      </c>
      <c r="G191" s="209"/>
      <c r="H191" s="232" t="s">
        <v>130</v>
      </c>
      <c r="I191" s="226"/>
      <c r="J191" s="226"/>
      <c r="K191" s="226"/>
      <c r="L191" s="226"/>
      <c r="M191" s="226"/>
      <c r="N191" s="226"/>
      <c r="O191" s="226"/>
      <c r="P191" s="226"/>
      <c r="Q191" s="241"/>
    </row>
    <row r="192" spans="1:17" x14ac:dyDescent="0.2">
      <c r="A192" s="219"/>
      <c r="B192" s="215"/>
      <c r="C192" s="230"/>
      <c r="D192" s="247"/>
      <c r="E192" s="234"/>
      <c r="F192" s="248"/>
      <c r="G192" s="213"/>
      <c r="H192" s="216"/>
      <c r="I192" s="227"/>
      <c r="J192" s="227"/>
      <c r="K192" s="227"/>
      <c r="L192" s="227"/>
      <c r="M192" s="227"/>
      <c r="N192" s="227"/>
      <c r="O192" s="227"/>
      <c r="P192" s="227"/>
      <c r="Q192" s="242"/>
    </row>
    <row r="193" spans="1:17" x14ac:dyDescent="0.2">
      <c r="A193" s="220"/>
      <c r="B193" s="216"/>
      <c r="C193" s="231"/>
      <c r="D193" s="240" t="s">
        <v>299</v>
      </c>
      <c r="E193" s="237"/>
      <c r="F193" s="237"/>
      <c r="G193" s="237"/>
      <c r="H193" s="237"/>
      <c r="I193" s="90">
        <f t="shared" ref="I193:N193" si="61">I191</f>
        <v>0</v>
      </c>
      <c r="J193" s="90">
        <f t="shared" si="61"/>
        <v>0</v>
      </c>
      <c r="K193" s="80">
        <f t="shared" si="61"/>
        <v>0</v>
      </c>
      <c r="L193" s="80">
        <f t="shared" si="61"/>
        <v>0</v>
      </c>
      <c r="M193" s="90">
        <f>M191</f>
        <v>0</v>
      </c>
      <c r="N193" s="90">
        <f t="shared" si="61"/>
        <v>0</v>
      </c>
      <c r="O193" s="90">
        <f>O191</f>
        <v>0</v>
      </c>
      <c r="P193" s="90">
        <f>P191</f>
        <v>0</v>
      </c>
      <c r="Q193" s="60"/>
    </row>
    <row r="194" spans="1:17" x14ac:dyDescent="0.2">
      <c r="A194" s="218" t="s">
        <v>376</v>
      </c>
      <c r="B194" s="214" t="s">
        <v>377</v>
      </c>
      <c r="C194" s="225" t="s">
        <v>289</v>
      </c>
      <c r="D194" s="69" t="s">
        <v>156</v>
      </c>
      <c r="E194" s="69" t="s">
        <v>354</v>
      </c>
      <c r="F194" s="240" t="s">
        <v>606</v>
      </c>
      <c r="G194" s="246"/>
      <c r="H194" s="69" t="s">
        <v>157</v>
      </c>
      <c r="I194" s="90"/>
      <c r="J194" s="90"/>
      <c r="K194" s="90"/>
      <c r="L194" s="90"/>
      <c r="M194" s="90"/>
      <c r="N194" s="90"/>
      <c r="O194" s="90"/>
      <c r="P194" s="90"/>
      <c r="Q194" s="103"/>
    </row>
    <row r="195" spans="1:17" x14ac:dyDescent="0.2">
      <c r="A195" s="220"/>
      <c r="B195" s="216"/>
      <c r="C195" s="231"/>
      <c r="D195" s="240" t="s">
        <v>299</v>
      </c>
      <c r="E195" s="237"/>
      <c r="F195" s="237"/>
      <c r="G195" s="237"/>
      <c r="H195" s="237"/>
      <c r="I195" s="90">
        <f t="shared" ref="I195:N195" si="62">I194</f>
        <v>0</v>
      </c>
      <c r="J195" s="90">
        <f t="shared" si="62"/>
        <v>0</v>
      </c>
      <c r="K195" s="80">
        <f t="shared" si="62"/>
        <v>0</v>
      </c>
      <c r="L195" s="80">
        <f t="shared" si="62"/>
        <v>0</v>
      </c>
      <c r="M195" s="90">
        <f t="shared" si="62"/>
        <v>0</v>
      </c>
      <c r="N195" s="90">
        <f t="shared" si="62"/>
        <v>0</v>
      </c>
      <c r="O195" s="90">
        <f>O194</f>
        <v>0</v>
      </c>
      <c r="P195" s="60">
        <f>P194</f>
        <v>0</v>
      </c>
      <c r="Q195" s="60"/>
    </row>
    <row r="196" spans="1:17" ht="63" x14ac:dyDescent="0.2">
      <c r="A196" s="214" t="s">
        <v>378</v>
      </c>
      <c r="B196" s="67" t="s">
        <v>379</v>
      </c>
      <c r="C196" s="214" t="s">
        <v>289</v>
      </c>
      <c r="D196" s="69" t="s">
        <v>375</v>
      </c>
      <c r="E196" s="69" t="s">
        <v>354</v>
      </c>
      <c r="F196" s="240" t="s">
        <v>614</v>
      </c>
      <c r="G196" s="246"/>
      <c r="H196" s="69" t="s">
        <v>130</v>
      </c>
      <c r="I196" s="90"/>
      <c r="J196" s="90"/>
      <c r="K196" s="80"/>
      <c r="L196" s="80"/>
      <c r="M196" s="80"/>
      <c r="N196" s="80"/>
      <c r="O196" s="80"/>
      <c r="P196" s="80"/>
      <c r="Q196" s="244"/>
    </row>
    <row r="197" spans="1:17" x14ac:dyDescent="0.2">
      <c r="A197" s="215"/>
      <c r="B197" s="214" t="s">
        <v>380</v>
      </c>
      <c r="C197" s="243"/>
      <c r="D197" s="70" t="s">
        <v>156</v>
      </c>
      <c r="E197" s="69" t="s">
        <v>381</v>
      </c>
      <c r="F197" s="207" t="s">
        <v>615</v>
      </c>
      <c r="G197" s="206"/>
      <c r="H197" s="71" t="s">
        <v>130</v>
      </c>
      <c r="I197" s="90"/>
      <c r="J197" s="90"/>
      <c r="K197" s="90"/>
      <c r="L197" s="90"/>
      <c r="M197" s="80"/>
      <c r="N197" s="90"/>
      <c r="O197" s="80"/>
      <c r="P197" s="80"/>
      <c r="Q197" s="245"/>
    </row>
    <row r="198" spans="1:17" x14ac:dyDescent="0.2">
      <c r="A198" s="216"/>
      <c r="B198" s="216"/>
      <c r="C198" s="233"/>
      <c r="D198" s="240" t="s">
        <v>299</v>
      </c>
      <c r="E198" s="237"/>
      <c r="F198" s="237"/>
      <c r="G198" s="237"/>
      <c r="H198" s="237"/>
      <c r="I198" s="90">
        <f t="shared" ref="I198:N198" si="63">I197+I196</f>
        <v>0</v>
      </c>
      <c r="J198" s="90">
        <f t="shared" si="63"/>
        <v>0</v>
      </c>
      <c r="K198" s="90">
        <f t="shared" si="63"/>
        <v>0</v>
      </c>
      <c r="L198" s="90">
        <f t="shared" si="63"/>
        <v>0</v>
      </c>
      <c r="M198" s="90">
        <f t="shared" si="63"/>
        <v>0</v>
      </c>
      <c r="N198" s="90">
        <f t="shared" si="63"/>
        <v>0</v>
      </c>
      <c r="O198" s="90">
        <f>O197+O196</f>
        <v>0</v>
      </c>
      <c r="P198" s="90">
        <f>P197+P196</f>
        <v>0</v>
      </c>
      <c r="Q198" s="60"/>
    </row>
    <row r="199" spans="1:17" x14ac:dyDescent="0.2">
      <c r="A199" s="218" t="s">
        <v>382</v>
      </c>
      <c r="B199" s="214" t="s">
        <v>383</v>
      </c>
      <c r="C199" s="225" t="s">
        <v>289</v>
      </c>
      <c r="D199" s="69" t="s">
        <v>156</v>
      </c>
      <c r="E199" s="69" t="s">
        <v>381</v>
      </c>
      <c r="F199" s="240" t="s">
        <v>616</v>
      </c>
      <c r="G199" s="246"/>
      <c r="H199" s="69" t="s">
        <v>130</v>
      </c>
      <c r="I199" s="90"/>
      <c r="J199" s="90"/>
      <c r="K199" s="90"/>
      <c r="L199" s="90"/>
      <c r="M199" s="90"/>
      <c r="N199" s="90"/>
      <c r="O199" s="90"/>
      <c r="P199" s="90"/>
      <c r="Q199" s="103"/>
    </row>
    <row r="200" spans="1:17" x14ac:dyDescent="0.2">
      <c r="A200" s="220"/>
      <c r="B200" s="216"/>
      <c r="C200" s="231"/>
      <c r="D200" s="240" t="s">
        <v>299</v>
      </c>
      <c r="E200" s="237"/>
      <c r="F200" s="237"/>
      <c r="G200" s="237"/>
      <c r="H200" s="237"/>
      <c r="I200" s="90">
        <f t="shared" ref="I200:N200" si="64">I199</f>
        <v>0</v>
      </c>
      <c r="J200" s="90">
        <f t="shared" si="64"/>
        <v>0</v>
      </c>
      <c r="K200" s="80">
        <f t="shared" si="64"/>
        <v>0</v>
      </c>
      <c r="L200" s="80">
        <f t="shared" si="64"/>
        <v>0</v>
      </c>
      <c r="M200" s="90">
        <f t="shared" si="64"/>
        <v>0</v>
      </c>
      <c r="N200" s="90">
        <f t="shared" si="64"/>
        <v>0</v>
      </c>
      <c r="O200" s="90">
        <f>O199</f>
        <v>0</v>
      </c>
      <c r="P200" s="94">
        <f>SUM(P199)</f>
        <v>0</v>
      </c>
      <c r="Q200" s="94"/>
    </row>
    <row r="201" spans="1:17" x14ac:dyDescent="0.2">
      <c r="A201" s="214" t="s">
        <v>384</v>
      </c>
      <c r="B201" s="214" t="s">
        <v>385</v>
      </c>
      <c r="C201" s="214" t="s">
        <v>289</v>
      </c>
      <c r="D201" s="69" t="s">
        <v>156</v>
      </c>
      <c r="E201" s="69" t="s">
        <v>354</v>
      </c>
      <c r="F201" s="207" t="s">
        <v>617</v>
      </c>
      <c r="G201" s="206"/>
      <c r="H201" s="71" t="s">
        <v>130</v>
      </c>
      <c r="I201" s="90"/>
      <c r="J201" s="90"/>
      <c r="K201" s="79"/>
      <c r="L201" s="79"/>
      <c r="M201" s="79"/>
      <c r="N201" s="79"/>
      <c r="O201" s="79"/>
      <c r="P201" s="79"/>
      <c r="Q201" s="103"/>
    </row>
    <row r="202" spans="1:17" x14ac:dyDescent="0.2">
      <c r="A202" s="243"/>
      <c r="B202" s="216"/>
      <c r="C202" s="233"/>
      <c r="D202" s="240" t="s">
        <v>299</v>
      </c>
      <c r="E202" s="237"/>
      <c r="F202" s="237"/>
      <c r="G202" s="237"/>
      <c r="H202" s="237"/>
      <c r="I202" s="90">
        <f t="shared" ref="I202:N202" si="65">I201</f>
        <v>0</v>
      </c>
      <c r="J202" s="90">
        <f t="shared" si="65"/>
        <v>0</v>
      </c>
      <c r="K202" s="80">
        <f t="shared" si="65"/>
        <v>0</v>
      </c>
      <c r="L202" s="80">
        <f t="shared" si="65"/>
        <v>0</v>
      </c>
      <c r="M202" s="90">
        <f>M201</f>
        <v>0</v>
      </c>
      <c r="N202" s="90">
        <f t="shared" si="65"/>
        <v>0</v>
      </c>
      <c r="O202" s="90">
        <f>O201</f>
        <v>0</v>
      </c>
      <c r="P202" s="90">
        <f>P201</f>
        <v>0</v>
      </c>
      <c r="Q202" s="60"/>
    </row>
    <row r="203" spans="1:17" x14ac:dyDescent="0.2">
      <c r="A203" s="243"/>
      <c r="B203" s="214" t="s">
        <v>386</v>
      </c>
      <c r="C203" s="225" t="s">
        <v>289</v>
      </c>
      <c r="D203" s="69" t="s">
        <v>375</v>
      </c>
      <c r="E203" s="69" t="s">
        <v>354</v>
      </c>
      <c r="F203" s="207" t="s">
        <v>618</v>
      </c>
      <c r="G203" s="206"/>
      <c r="H203" s="71" t="s">
        <v>130</v>
      </c>
      <c r="I203" s="90"/>
      <c r="J203" s="90"/>
      <c r="K203" s="79"/>
      <c r="L203" s="79"/>
      <c r="M203" s="79"/>
      <c r="N203" s="79"/>
      <c r="O203" s="79"/>
      <c r="P203" s="79"/>
      <c r="Q203" s="103"/>
    </row>
    <row r="204" spans="1:17" x14ac:dyDescent="0.2">
      <c r="A204" s="233"/>
      <c r="B204" s="216"/>
      <c r="C204" s="231"/>
      <c r="D204" s="240" t="s">
        <v>299</v>
      </c>
      <c r="E204" s="237"/>
      <c r="F204" s="237"/>
      <c r="G204" s="237"/>
      <c r="H204" s="237"/>
      <c r="I204" s="90">
        <f t="shared" ref="I204:N204" si="66">I203</f>
        <v>0</v>
      </c>
      <c r="J204" s="90">
        <f t="shared" si="66"/>
        <v>0</v>
      </c>
      <c r="K204" s="80">
        <f t="shared" si="66"/>
        <v>0</v>
      </c>
      <c r="L204" s="80">
        <f t="shared" si="66"/>
        <v>0</v>
      </c>
      <c r="M204" s="90">
        <f>M203</f>
        <v>0</v>
      </c>
      <c r="N204" s="90">
        <f t="shared" si="66"/>
        <v>0</v>
      </c>
      <c r="O204" s="90">
        <f>O203</f>
        <v>0</v>
      </c>
      <c r="P204" s="87">
        <f>SUM(P203)</f>
        <v>0</v>
      </c>
      <c r="Q204" s="87"/>
    </row>
    <row r="205" spans="1:17" x14ac:dyDescent="0.2">
      <c r="A205" s="219" t="s">
        <v>387</v>
      </c>
      <c r="B205" s="214" t="s">
        <v>388</v>
      </c>
      <c r="C205" s="225" t="s">
        <v>289</v>
      </c>
      <c r="D205" s="69" t="s">
        <v>375</v>
      </c>
      <c r="E205" s="69" t="s">
        <v>298</v>
      </c>
      <c r="F205" s="207" t="s">
        <v>619</v>
      </c>
      <c r="G205" s="206"/>
      <c r="H205" s="71" t="s">
        <v>130</v>
      </c>
      <c r="I205" s="90"/>
      <c r="J205" s="90"/>
      <c r="K205" s="90"/>
      <c r="L205" s="90"/>
      <c r="M205" s="90"/>
      <c r="N205" s="90"/>
      <c r="O205" s="90"/>
      <c r="P205" s="90"/>
      <c r="Q205" s="103"/>
    </row>
    <row r="206" spans="1:17" x14ac:dyDescent="0.2">
      <c r="A206" s="220"/>
      <c r="B206" s="216"/>
      <c r="C206" s="231"/>
      <c r="D206" s="240" t="s">
        <v>299</v>
      </c>
      <c r="E206" s="237"/>
      <c r="F206" s="237"/>
      <c r="G206" s="237"/>
      <c r="H206" s="237"/>
      <c r="I206" s="90">
        <f t="shared" ref="I206:N206" si="67">I205</f>
        <v>0</v>
      </c>
      <c r="J206" s="90">
        <f t="shared" si="67"/>
        <v>0</v>
      </c>
      <c r="K206" s="80">
        <f t="shared" si="67"/>
        <v>0</v>
      </c>
      <c r="L206" s="80">
        <f t="shared" si="67"/>
        <v>0</v>
      </c>
      <c r="M206" s="90">
        <f t="shared" si="67"/>
        <v>0</v>
      </c>
      <c r="N206" s="90">
        <f t="shared" si="67"/>
        <v>0</v>
      </c>
      <c r="O206" s="90">
        <f>O205</f>
        <v>0</v>
      </c>
      <c r="P206" s="90">
        <f>P205</f>
        <v>0</v>
      </c>
      <c r="Q206" s="87"/>
    </row>
    <row r="207" spans="1:17" x14ac:dyDescent="0.2">
      <c r="A207" s="218" t="s">
        <v>389</v>
      </c>
      <c r="B207" s="214" t="s">
        <v>390</v>
      </c>
      <c r="C207" s="225" t="s">
        <v>289</v>
      </c>
      <c r="D207" s="69" t="s">
        <v>156</v>
      </c>
      <c r="E207" s="69" t="s">
        <v>298</v>
      </c>
      <c r="F207" s="207" t="s">
        <v>620</v>
      </c>
      <c r="G207" s="206"/>
      <c r="H207" s="71" t="s">
        <v>130</v>
      </c>
      <c r="I207" s="90"/>
      <c r="J207" s="90"/>
      <c r="K207" s="90"/>
      <c r="L207" s="90"/>
      <c r="M207" s="90"/>
      <c r="N207" s="90"/>
      <c r="O207" s="90"/>
      <c r="P207" s="90"/>
      <c r="Q207" s="103"/>
    </row>
    <row r="208" spans="1:17" x14ac:dyDescent="0.2">
      <c r="A208" s="220"/>
      <c r="B208" s="216"/>
      <c r="C208" s="231"/>
      <c r="D208" s="240" t="s">
        <v>299</v>
      </c>
      <c r="E208" s="237"/>
      <c r="F208" s="237"/>
      <c r="G208" s="237"/>
      <c r="H208" s="237"/>
      <c r="I208" s="90">
        <f t="shared" ref="I208:N208" si="68">I207</f>
        <v>0</v>
      </c>
      <c r="J208" s="90">
        <f t="shared" si="68"/>
        <v>0</v>
      </c>
      <c r="K208" s="80">
        <f t="shared" si="68"/>
        <v>0</v>
      </c>
      <c r="L208" s="80">
        <f t="shared" si="68"/>
        <v>0</v>
      </c>
      <c r="M208" s="90">
        <f t="shared" si="68"/>
        <v>0</v>
      </c>
      <c r="N208" s="90">
        <f t="shared" si="68"/>
        <v>0</v>
      </c>
      <c r="O208" s="90">
        <f>O207</f>
        <v>0</v>
      </c>
      <c r="P208" s="92">
        <f>SUM(P207)</f>
        <v>0</v>
      </c>
      <c r="Q208" s="92"/>
    </row>
    <row r="209" spans="1:17" x14ac:dyDescent="0.2">
      <c r="A209" s="218" t="s">
        <v>391</v>
      </c>
      <c r="B209" s="214" t="s">
        <v>328</v>
      </c>
      <c r="C209" s="225" t="s">
        <v>289</v>
      </c>
      <c r="D209" s="232" t="s">
        <v>375</v>
      </c>
      <c r="E209" s="232" t="s">
        <v>298</v>
      </c>
      <c r="F209" s="208" t="s">
        <v>606</v>
      </c>
      <c r="G209" s="238"/>
      <c r="H209" s="71" t="s">
        <v>130</v>
      </c>
      <c r="I209" s="90"/>
      <c r="J209" s="90"/>
      <c r="K209" s="90"/>
      <c r="L209" s="90"/>
      <c r="M209" s="90"/>
      <c r="N209" s="90"/>
      <c r="O209" s="90"/>
      <c r="P209" s="90"/>
      <c r="Q209" s="228"/>
    </row>
    <row r="210" spans="1:17" x14ac:dyDescent="0.2">
      <c r="A210" s="219"/>
      <c r="B210" s="215"/>
      <c r="C210" s="230"/>
      <c r="D210" s="234"/>
      <c r="E210" s="234"/>
      <c r="F210" s="212"/>
      <c r="G210" s="239"/>
      <c r="H210" s="71" t="s">
        <v>157</v>
      </c>
      <c r="I210" s="90"/>
      <c r="J210" s="90"/>
      <c r="K210" s="79"/>
      <c r="L210" s="79"/>
      <c r="M210" s="79"/>
      <c r="N210" s="102"/>
      <c r="O210" s="79"/>
      <c r="P210" s="79"/>
      <c r="Q210" s="229"/>
    </row>
    <row r="211" spans="1:17" x14ac:dyDescent="0.2">
      <c r="A211" s="220"/>
      <c r="B211" s="216"/>
      <c r="C211" s="231"/>
      <c r="D211" s="240" t="s">
        <v>299</v>
      </c>
      <c r="E211" s="237"/>
      <c r="F211" s="237"/>
      <c r="G211" s="237"/>
      <c r="H211" s="237"/>
      <c r="I211" s="90">
        <f>I209</f>
        <v>0</v>
      </c>
      <c r="J211" s="90">
        <f>J209</f>
        <v>0</v>
      </c>
      <c r="K211" s="80">
        <f t="shared" ref="K211:P211" si="69">K209+K210</f>
        <v>0</v>
      </c>
      <c r="L211" s="80">
        <f t="shared" si="69"/>
        <v>0</v>
      </c>
      <c r="M211" s="80">
        <f t="shared" si="69"/>
        <v>0</v>
      </c>
      <c r="N211" s="90">
        <f t="shared" si="69"/>
        <v>0</v>
      </c>
      <c r="O211" s="90">
        <f t="shared" si="69"/>
        <v>0</v>
      </c>
      <c r="P211" s="90">
        <f t="shared" si="69"/>
        <v>0</v>
      </c>
      <c r="Q211" s="92"/>
    </row>
    <row r="212" spans="1:17" x14ac:dyDescent="0.2">
      <c r="A212" s="218" t="s">
        <v>427</v>
      </c>
      <c r="B212" s="214" t="s">
        <v>417</v>
      </c>
      <c r="C212" s="225" t="s">
        <v>289</v>
      </c>
      <c r="D212" s="232" t="s">
        <v>375</v>
      </c>
      <c r="E212" s="232" t="s">
        <v>298</v>
      </c>
      <c r="F212" s="208" t="s">
        <v>621</v>
      </c>
      <c r="G212" s="238"/>
      <c r="H212" s="232" t="s">
        <v>130</v>
      </c>
      <c r="I212" s="226"/>
      <c r="J212" s="226"/>
      <c r="K212" s="226"/>
      <c r="L212" s="226"/>
      <c r="M212" s="226"/>
      <c r="N212" s="226"/>
      <c r="O212" s="226"/>
      <c r="P212" s="226"/>
      <c r="Q212" s="228"/>
    </row>
    <row r="213" spans="1:17" x14ac:dyDescent="0.2">
      <c r="A213" s="219"/>
      <c r="B213" s="215"/>
      <c r="C213" s="230"/>
      <c r="D213" s="234"/>
      <c r="E213" s="234"/>
      <c r="F213" s="212"/>
      <c r="G213" s="239"/>
      <c r="H213" s="234"/>
      <c r="I213" s="227"/>
      <c r="J213" s="227"/>
      <c r="K213" s="227"/>
      <c r="L213" s="227"/>
      <c r="M213" s="227"/>
      <c r="N213" s="227"/>
      <c r="O213" s="227"/>
      <c r="P213" s="227"/>
      <c r="Q213" s="229"/>
    </row>
    <row r="214" spans="1:17" x14ac:dyDescent="0.2">
      <c r="A214" s="220"/>
      <c r="B214" s="216"/>
      <c r="C214" s="231"/>
      <c r="D214" s="240" t="s">
        <v>299</v>
      </c>
      <c r="E214" s="237"/>
      <c r="F214" s="237"/>
      <c r="G214" s="237"/>
      <c r="H214" s="237"/>
      <c r="I214" s="90">
        <f>I212</f>
        <v>0</v>
      </c>
      <c r="J214" s="90">
        <f>J212</f>
        <v>0</v>
      </c>
      <c r="K214" s="80">
        <f>K212+K213</f>
        <v>0</v>
      </c>
      <c r="L214" s="80">
        <f>L212+L213</f>
        <v>0</v>
      </c>
      <c r="M214" s="80">
        <f>M212+M213</f>
        <v>0</v>
      </c>
      <c r="N214" s="90">
        <f>N212+N213</f>
        <v>0</v>
      </c>
      <c r="O214" s="90">
        <f>O212</f>
        <v>0</v>
      </c>
      <c r="P214" s="92">
        <f>SUM(P212)</f>
        <v>0</v>
      </c>
      <c r="Q214" s="92"/>
    </row>
    <row r="215" spans="1:17" x14ac:dyDescent="0.2">
      <c r="A215" s="218" t="s">
        <v>428</v>
      </c>
      <c r="B215" s="214" t="s">
        <v>429</v>
      </c>
      <c r="C215" s="225" t="s">
        <v>289</v>
      </c>
      <c r="D215" s="232" t="s">
        <v>375</v>
      </c>
      <c r="E215" s="232" t="s">
        <v>354</v>
      </c>
      <c r="F215" s="208" t="s">
        <v>605</v>
      </c>
      <c r="G215" s="238"/>
      <c r="H215" s="232" t="s">
        <v>130</v>
      </c>
      <c r="I215" s="226"/>
      <c r="J215" s="226"/>
      <c r="K215" s="226"/>
      <c r="L215" s="226"/>
      <c r="M215" s="226"/>
      <c r="N215" s="226"/>
      <c r="O215" s="226"/>
      <c r="P215" s="226"/>
      <c r="Q215" s="228"/>
    </row>
    <row r="216" spans="1:17" x14ac:dyDescent="0.2">
      <c r="A216" s="219"/>
      <c r="B216" s="215"/>
      <c r="C216" s="230"/>
      <c r="D216" s="234"/>
      <c r="E216" s="234"/>
      <c r="F216" s="212"/>
      <c r="G216" s="239"/>
      <c r="H216" s="234"/>
      <c r="I216" s="227"/>
      <c r="J216" s="227"/>
      <c r="K216" s="227"/>
      <c r="L216" s="227"/>
      <c r="M216" s="227"/>
      <c r="N216" s="227"/>
      <c r="O216" s="227"/>
      <c r="P216" s="227"/>
      <c r="Q216" s="229"/>
    </row>
    <row r="217" spans="1:17" x14ac:dyDescent="0.2">
      <c r="A217" s="220"/>
      <c r="B217" s="216"/>
      <c r="C217" s="231"/>
      <c r="D217" s="240" t="s">
        <v>299</v>
      </c>
      <c r="E217" s="237"/>
      <c r="F217" s="237"/>
      <c r="G217" s="237"/>
      <c r="H217" s="237"/>
      <c r="I217" s="90">
        <f>I215</f>
        <v>0</v>
      </c>
      <c r="J217" s="90">
        <f>J215</f>
        <v>0</v>
      </c>
      <c r="K217" s="80">
        <f>K215+K216</f>
        <v>0</v>
      </c>
      <c r="L217" s="80">
        <f>L215+L216</f>
        <v>0</v>
      </c>
      <c r="M217" s="80">
        <f>M215+M216</f>
        <v>0</v>
      </c>
      <c r="N217" s="90">
        <f>N215+N216</f>
        <v>0</v>
      </c>
      <c r="O217" s="90">
        <f>O215</f>
        <v>0</v>
      </c>
      <c r="P217" s="92">
        <f>SUM(P215)</f>
        <v>0</v>
      </c>
      <c r="Q217" s="92"/>
    </row>
    <row r="218" spans="1:17" x14ac:dyDescent="0.2">
      <c r="A218" s="218" t="s">
        <v>430</v>
      </c>
      <c r="B218" s="214" t="s">
        <v>431</v>
      </c>
      <c r="C218" s="225" t="s">
        <v>289</v>
      </c>
      <c r="D218" s="232" t="s">
        <v>375</v>
      </c>
      <c r="E218" s="232" t="s">
        <v>432</v>
      </c>
      <c r="F218" s="208" t="s">
        <v>622</v>
      </c>
      <c r="G218" s="238"/>
      <c r="H218" s="232" t="s">
        <v>130</v>
      </c>
      <c r="I218" s="226"/>
      <c r="J218" s="226"/>
      <c r="K218" s="226"/>
      <c r="L218" s="226"/>
      <c r="M218" s="226"/>
      <c r="N218" s="226"/>
      <c r="O218" s="226">
        <v>596.4</v>
      </c>
      <c r="P218" s="226">
        <v>596.4</v>
      </c>
      <c r="Q218" s="228"/>
    </row>
    <row r="219" spans="1:17" x14ac:dyDescent="0.2">
      <c r="A219" s="219"/>
      <c r="B219" s="215"/>
      <c r="C219" s="230"/>
      <c r="D219" s="234"/>
      <c r="E219" s="234"/>
      <c r="F219" s="212"/>
      <c r="G219" s="239"/>
      <c r="H219" s="234"/>
      <c r="I219" s="227"/>
      <c r="J219" s="227"/>
      <c r="K219" s="227"/>
      <c r="L219" s="227"/>
      <c r="M219" s="227"/>
      <c r="N219" s="227"/>
      <c r="O219" s="227"/>
      <c r="P219" s="227"/>
      <c r="Q219" s="229"/>
    </row>
    <row r="220" spans="1:17" x14ac:dyDescent="0.2">
      <c r="A220" s="220"/>
      <c r="B220" s="216"/>
      <c r="C220" s="231"/>
      <c r="D220" s="240" t="s">
        <v>299</v>
      </c>
      <c r="E220" s="237"/>
      <c r="F220" s="237"/>
      <c r="G220" s="237"/>
      <c r="H220" s="237"/>
      <c r="I220" s="90">
        <f>I218</f>
        <v>0</v>
      </c>
      <c r="J220" s="90">
        <f>J218</f>
        <v>0</v>
      </c>
      <c r="K220" s="80">
        <f>K218+K219</f>
        <v>0</v>
      </c>
      <c r="L220" s="80">
        <f>L218+L219</f>
        <v>0</v>
      </c>
      <c r="M220" s="80">
        <f>M218+M219</f>
        <v>0</v>
      </c>
      <c r="N220" s="90">
        <f>N218+N219</f>
        <v>0</v>
      </c>
      <c r="O220" s="90">
        <f>O218</f>
        <v>596.4</v>
      </c>
      <c r="P220" s="92">
        <f>SUM(P218)</f>
        <v>596.4</v>
      </c>
      <c r="Q220" s="92"/>
    </row>
    <row r="221" spans="1:17" x14ac:dyDescent="0.2">
      <c r="A221" s="218" t="s">
        <v>623</v>
      </c>
      <c r="B221" s="214" t="s">
        <v>818</v>
      </c>
      <c r="C221" s="225" t="s">
        <v>289</v>
      </c>
      <c r="D221" s="232" t="s">
        <v>156</v>
      </c>
      <c r="E221" s="232" t="s">
        <v>354</v>
      </c>
      <c r="F221" s="207" t="s">
        <v>624</v>
      </c>
      <c r="G221" s="235"/>
      <c r="H221" s="71" t="s">
        <v>129</v>
      </c>
      <c r="I221" s="102"/>
      <c r="J221" s="102"/>
      <c r="K221" s="79">
        <v>2000</v>
      </c>
      <c r="L221" s="79">
        <v>2000</v>
      </c>
      <c r="M221" s="79">
        <v>6328.5</v>
      </c>
      <c r="N221" s="79">
        <v>5407.1</v>
      </c>
      <c r="O221" s="79">
        <v>6328.5</v>
      </c>
      <c r="P221" s="79">
        <v>5597.06</v>
      </c>
      <c r="Q221" s="103"/>
    </row>
    <row r="222" spans="1:17" x14ac:dyDescent="0.2">
      <c r="A222" s="219"/>
      <c r="B222" s="215"/>
      <c r="C222" s="230"/>
      <c r="D222" s="233"/>
      <c r="E222" s="234"/>
      <c r="F222" s="207" t="s">
        <v>625</v>
      </c>
      <c r="G222" s="235"/>
      <c r="H222" s="71" t="s">
        <v>129</v>
      </c>
      <c r="I222" s="102"/>
      <c r="J222" s="102"/>
      <c r="K222" s="79">
        <v>1119.9000000000001</v>
      </c>
      <c r="L222" s="79">
        <v>197.66</v>
      </c>
      <c r="M222" s="79">
        <v>2409.15</v>
      </c>
      <c r="N222" s="79">
        <v>2409.15</v>
      </c>
      <c r="O222" s="79">
        <v>2409.15</v>
      </c>
      <c r="P222" s="79">
        <v>2409.15</v>
      </c>
      <c r="Q222" s="103"/>
    </row>
    <row r="223" spans="1:17" x14ac:dyDescent="0.2">
      <c r="A223" s="220"/>
      <c r="B223" s="216"/>
      <c r="C223" s="231"/>
      <c r="D223" s="236" t="s">
        <v>299</v>
      </c>
      <c r="E223" s="237"/>
      <c r="F223" s="237"/>
      <c r="G223" s="237"/>
      <c r="H223" s="237"/>
      <c r="I223" s="63">
        <f t="shared" ref="I223:P223" si="70">I221+I222</f>
        <v>0</v>
      </c>
      <c r="J223" s="63">
        <f t="shared" si="70"/>
        <v>0</v>
      </c>
      <c r="K223" s="88">
        <f t="shared" si="70"/>
        <v>3119.9</v>
      </c>
      <c r="L223" s="88">
        <f t="shared" si="70"/>
        <v>2197.66</v>
      </c>
      <c r="M223" s="63">
        <f t="shared" si="70"/>
        <v>8737.65</v>
      </c>
      <c r="N223" s="63">
        <f t="shared" si="70"/>
        <v>7816.25</v>
      </c>
      <c r="O223" s="63">
        <f t="shared" si="70"/>
        <v>8737.65</v>
      </c>
      <c r="P223" s="63">
        <f t="shared" si="70"/>
        <v>8006.2100000000009</v>
      </c>
      <c r="Q223" s="60"/>
    </row>
    <row r="224" spans="1:17" x14ac:dyDescent="0.2">
      <c r="A224" s="218" t="s">
        <v>626</v>
      </c>
      <c r="B224" s="214" t="s">
        <v>819</v>
      </c>
      <c r="C224" s="225" t="s">
        <v>289</v>
      </c>
      <c r="D224" s="232" t="s">
        <v>156</v>
      </c>
      <c r="E224" s="232" t="s">
        <v>143</v>
      </c>
      <c r="F224" s="207" t="s">
        <v>624</v>
      </c>
      <c r="G224" s="235"/>
      <c r="H224" s="71" t="s">
        <v>130</v>
      </c>
      <c r="I224" s="102"/>
      <c r="J224" s="102"/>
      <c r="K224" s="79">
        <v>75</v>
      </c>
      <c r="L224" s="79">
        <v>75</v>
      </c>
      <c r="M224" s="79">
        <v>390</v>
      </c>
      <c r="N224" s="79">
        <v>167.9</v>
      </c>
      <c r="O224" s="79">
        <v>390</v>
      </c>
      <c r="P224" s="79">
        <v>256.5</v>
      </c>
      <c r="Q224" s="103"/>
    </row>
    <row r="225" spans="1:17" x14ac:dyDescent="0.2">
      <c r="A225" s="219"/>
      <c r="B225" s="215"/>
      <c r="C225" s="230"/>
      <c r="D225" s="233"/>
      <c r="E225" s="234"/>
      <c r="F225" s="207" t="s">
        <v>625</v>
      </c>
      <c r="G225" s="235"/>
      <c r="H225" s="71" t="s">
        <v>130</v>
      </c>
      <c r="I225" s="102"/>
      <c r="J225" s="102"/>
      <c r="K225" s="79">
        <v>0.17</v>
      </c>
      <c r="L225" s="79">
        <v>0</v>
      </c>
      <c r="M225" s="79">
        <v>0.17</v>
      </c>
      <c r="N225" s="79">
        <v>0.17</v>
      </c>
      <c r="O225" s="79">
        <v>0.39</v>
      </c>
      <c r="P225" s="79">
        <v>0.39</v>
      </c>
      <c r="Q225" s="103"/>
    </row>
    <row r="226" spans="1:17" x14ac:dyDescent="0.2">
      <c r="A226" s="220"/>
      <c r="B226" s="216"/>
      <c r="C226" s="231"/>
      <c r="D226" s="236" t="s">
        <v>299</v>
      </c>
      <c r="E226" s="237"/>
      <c r="F226" s="237"/>
      <c r="G226" s="237"/>
      <c r="H226" s="237"/>
      <c r="I226" s="63">
        <f t="shared" ref="I226:P226" si="71">I224+I225</f>
        <v>0</v>
      </c>
      <c r="J226" s="63">
        <f t="shared" si="71"/>
        <v>0</v>
      </c>
      <c r="K226" s="88">
        <f t="shared" si="71"/>
        <v>75.17</v>
      </c>
      <c r="L226" s="88">
        <f t="shared" si="71"/>
        <v>75</v>
      </c>
      <c r="M226" s="63">
        <f t="shared" si="71"/>
        <v>390.17</v>
      </c>
      <c r="N226" s="63">
        <f t="shared" si="71"/>
        <v>168.07</v>
      </c>
      <c r="O226" s="63">
        <f t="shared" si="71"/>
        <v>390.39</v>
      </c>
      <c r="P226" s="63">
        <f t="shared" si="71"/>
        <v>256.89</v>
      </c>
      <c r="Q226" s="60"/>
    </row>
    <row r="227" spans="1:17" x14ac:dyDescent="0.2">
      <c r="A227" s="218" t="s">
        <v>627</v>
      </c>
      <c r="B227" s="214" t="s">
        <v>307</v>
      </c>
      <c r="C227" s="225" t="s">
        <v>289</v>
      </c>
      <c r="D227" s="232" t="s">
        <v>375</v>
      </c>
      <c r="E227" s="232" t="s">
        <v>298</v>
      </c>
      <c r="F227" s="208" t="s">
        <v>628</v>
      </c>
      <c r="G227" s="238"/>
      <c r="H227" s="232" t="s">
        <v>130</v>
      </c>
      <c r="I227" s="226"/>
      <c r="J227" s="226"/>
      <c r="K227" s="226"/>
      <c r="L227" s="226"/>
      <c r="M227" s="226"/>
      <c r="N227" s="226">
        <v>450</v>
      </c>
      <c r="O227" s="226">
        <v>450</v>
      </c>
      <c r="P227" s="226">
        <v>450</v>
      </c>
      <c r="Q227" s="228"/>
    </row>
    <row r="228" spans="1:17" x14ac:dyDescent="0.2">
      <c r="A228" s="219"/>
      <c r="B228" s="215"/>
      <c r="C228" s="230"/>
      <c r="D228" s="234"/>
      <c r="E228" s="234"/>
      <c r="F228" s="212"/>
      <c r="G228" s="239"/>
      <c r="H228" s="234"/>
      <c r="I228" s="227"/>
      <c r="J228" s="227"/>
      <c r="K228" s="227"/>
      <c r="L228" s="227"/>
      <c r="M228" s="227"/>
      <c r="N228" s="227"/>
      <c r="O228" s="227"/>
      <c r="P228" s="227"/>
      <c r="Q228" s="229"/>
    </row>
    <row r="229" spans="1:17" x14ac:dyDescent="0.2">
      <c r="A229" s="220"/>
      <c r="B229" s="216"/>
      <c r="C229" s="231"/>
      <c r="D229" s="240" t="s">
        <v>299</v>
      </c>
      <c r="E229" s="237"/>
      <c r="F229" s="237"/>
      <c r="G229" s="237"/>
      <c r="H229" s="237"/>
      <c r="I229" s="90">
        <f>I227</f>
        <v>0</v>
      </c>
      <c r="J229" s="90">
        <f>J227</f>
        <v>0</v>
      </c>
      <c r="K229" s="80">
        <f>K227+K228</f>
        <v>0</v>
      </c>
      <c r="L229" s="80">
        <f>L227+L228</f>
        <v>0</v>
      </c>
      <c r="M229" s="80">
        <f>M227+M228</f>
        <v>0</v>
      </c>
      <c r="N229" s="90">
        <f>N227+N228</f>
        <v>450</v>
      </c>
      <c r="O229" s="90">
        <f>O227</f>
        <v>450</v>
      </c>
      <c r="P229" s="92">
        <f>SUM(P227)</f>
        <v>450</v>
      </c>
      <c r="Q229" s="92"/>
    </row>
    <row r="230" spans="1:17" x14ac:dyDescent="0.2">
      <c r="A230" s="214" t="s">
        <v>234</v>
      </c>
      <c r="B230" s="214" t="s">
        <v>392</v>
      </c>
      <c r="C230" s="206" t="s">
        <v>331</v>
      </c>
      <c r="D230" s="206"/>
      <c r="E230" s="206"/>
      <c r="F230" s="206"/>
      <c r="G230" s="206"/>
      <c r="H230" s="206"/>
      <c r="I230" s="81">
        <f t="shared" ref="I230:N230" si="72">I232+I231</f>
        <v>8265.2900000000009</v>
      </c>
      <c r="J230" s="81">
        <f t="shared" si="72"/>
        <v>8747.6</v>
      </c>
      <c r="K230" s="80">
        <f t="shared" si="72"/>
        <v>21438.639999999999</v>
      </c>
      <c r="L230" s="80">
        <f t="shared" si="72"/>
        <v>20467.439999999999</v>
      </c>
      <c r="M230" s="81">
        <f t="shared" si="72"/>
        <v>31371.8</v>
      </c>
      <c r="N230" s="81">
        <f t="shared" si="72"/>
        <v>33301.000000000007</v>
      </c>
      <c r="O230" s="81">
        <f>O232+O231</f>
        <v>45048.87</v>
      </c>
      <c r="P230" s="93">
        <f>P232+P231</f>
        <v>44663.48</v>
      </c>
      <c r="Q230" s="87"/>
    </row>
    <row r="231" spans="1:17" x14ac:dyDescent="0.2">
      <c r="A231" s="215"/>
      <c r="B231" s="215"/>
      <c r="C231" s="206" t="s">
        <v>292</v>
      </c>
      <c r="D231" s="206"/>
      <c r="E231" s="206"/>
      <c r="F231" s="206"/>
      <c r="G231" s="206"/>
      <c r="H231" s="206"/>
      <c r="I231" s="81">
        <f t="shared" ref="I231:N231" si="73">I257+I239+I251+I263+I269+I272</f>
        <v>7896.0300000000007</v>
      </c>
      <c r="J231" s="81">
        <f t="shared" si="73"/>
        <v>8426.630000000001</v>
      </c>
      <c r="K231" s="81">
        <f t="shared" si="73"/>
        <v>20607.05</v>
      </c>
      <c r="L231" s="81">
        <f t="shared" si="73"/>
        <v>19725.25</v>
      </c>
      <c r="M231" s="81">
        <f t="shared" si="73"/>
        <v>30093.559999999998</v>
      </c>
      <c r="N231" s="81">
        <f t="shared" si="73"/>
        <v>32016.430000000004</v>
      </c>
      <c r="O231" s="81">
        <f>O257+O239+O251+O263+O269+O272</f>
        <v>43280.770000000004</v>
      </c>
      <c r="P231" s="81">
        <f>P257+P239+P251+P263+P269+P272</f>
        <v>42895.98</v>
      </c>
      <c r="Q231" s="87"/>
    </row>
    <row r="232" spans="1:17" x14ac:dyDescent="0.2">
      <c r="A232" s="216"/>
      <c r="B232" s="216"/>
      <c r="C232" s="206" t="s">
        <v>293</v>
      </c>
      <c r="D232" s="206"/>
      <c r="E232" s="206"/>
      <c r="F232" s="206"/>
      <c r="G232" s="206"/>
      <c r="H232" s="206"/>
      <c r="I232" s="81">
        <f t="shared" ref="I232:P232" si="74">I245+I266</f>
        <v>369.26</v>
      </c>
      <c r="J232" s="81">
        <f t="shared" si="74"/>
        <v>320.96999999999997</v>
      </c>
      <c r="K232" s="81">
        <f>K245+K266</f>
        <v>831.58999999999992</v>
      </c>
      <c r="L232" s="81">
        <f t="shared" si="74"/>
        <v>742.18999999999994</v>
      </c>
      <c r="M232" s="81">
        <f>M245+M266</f>
        <v>1278.2400000000002</v>
      </c>
      <c r="N232" s="81">
        <f>N245+N266</f>
        <v>1284.57</v>
      </c>
      <c r="O232" s="81">
        <f t="shared" si="74"/>
        <v>1768.1</v>
      </c>
      <c r="P232" s="81">
        <f t="shared" si="74"/>
        <v>1767.5</v>
      </c>
      <c r="Q232" s="87"/>
    </row>
    <row r="233" spans="1:17" ht="18" customHeight="1" x14ac:dyDescent="0.2">
      <c r="A233" s="206" t="s">
        <v>393</v>
      </c>
      <c r="B233" s="206" t="s">
        <v>394</v>
      </c>
      <c r="C233" s="206" t="s">
        <v>289</v>
      </c>
      <c r="D233" s="207" t="s">
        <v>156</v>
      </c>
      <c r="E233" s="207" t="s">
        <v>395</v>
      </c>
      <c r="F233" s="208" t="s">
        <v>629</v>
      </c>
      <c r="G233" s="209"/>
      <c r="H233" s="67">
        <v>121</v>
      </c>
      <c r="I233" s="80">
        <v>499.96</v>
      </c>
      <c r="J233" s="80">
        <v>499.96</v>
      </c>
      <c r="K233" s="80">
        <v>1244.25</v>
      </c>
      <c r="L233" s="80">
        <v>1158.6400000000001</v>
      </c>
      <c r="M233" s="80">
        <v>1804.37</v>
      </c>
      <c r="N233" s="80">
        <v>1909.93</v>
      </c>
      <c r="O233" s="80">
        <v>2543.9899999999998</v>
      </c>
      <c r="P233" s="80">
        <v>2543.9899999999998</v>
      </c>
      <c r="Q233" s="87"/>
    </row>
    <row r="234" spans="1:17" ht="18" customHeight="1" x14ac:dyDescent="0.2">
      <c r="A234" s="206"/>
      <c r="B234" s="206"/>
      <c r="C234" s="206"/>
      <c r="D234" s="207"/>
      <c r="E234" s="207"/>
      <c r="F234" s="210"/>
      <c r="G234" s="211"/>
      <c r="H234" s="67">
        <v>122</v>
      </c>
      <c r="I234" s="80">
        <v>16.100000000000001</v>
      </c>
      <c r="J234" s="80">
        <v>15.13</v>
      </c>
      <c r="K234" s="80">
        <v>38.75</v>
      </c>
      <c r="L234" s="80">
        <v>25.75</v>
      </c>
      <c r="M234" s="80">
        <v>51.49</v>
      </c>
      <c r="N234" s="80">
        <v>34.950000000000003</v>
      </c>
      <c r="O234" s="80">
        <v>79.75</v>
      </c>
      <c r="P234" s="80">
        <v>52.11</v>
      </c>
      <c r="Q234" s="87"/>
    </row>
    <row r="235" spans="1:17" ht="18" customHeight="1" x14ac:dyDescent="0.2">
      <c r="A235" s="206"/>
      <c r="B235" s="206"/>
      <c r="C235" s="206"/>
      <c r="D235" s="207"/>
      <c r="E235" s="207"/>
      <c r="F235" s="210"/>
      <c r="G235" s="211"/>
      <c r="H235" s="67">
        <v>129</v>
      </c>
      <c r="I235" s="80">
        <v>109.66</v>
      </c>
      <c r="J235" s="80">
        <v>109.66</v>
      </c>
      <c r="K235" s="80">
        <v>397.37</v>
      </c>
      <c r="L235" s="80">
        <v>301.77999999999997</v>
      </c>
      <c r="M235" s="80">
        <v>565.15</v>
      </c>
      <c r="N235" s="80">
        <v>565.27</v>
      </c>
      <c r="O235" s="80">
        <v>766.08</v>
      </c>
      <c r="P235" s="80">
        <v>757.84</v>
      </c>
      <c r="Q235" s="87"/>
    </row>
    <row r="236" spans="1:17" ht="18" customHeight="1" x14ac:dyDescent="0.2">
      <c r="A236" s="206"/>
      <c r="B236" s="206"/>
      <c r="C236" s="206"/>
      <c r="D236" s="207"/>
      <c r="E236" s="207"/>
      <c r="F236" s="210"/>
      <c r="G236" s="211"/>
      <c r="H236" s="67">
        <v>244</v>
      </c>
      <c r="I236" s="80">
        <v>111.97</v>
      </c>
      <c r="J236" s="80">
        <v>107.03</v>
      </c>
      <c r="K236" s="80">
        <v>258.74</v>
      </c>
      <c r="L236" s="80">
        <v>145.59</v>
      </c>
      <c r="M236" s="80">
        <v>335.51</v>
      </c>
      <c r="N236" s="80">
        <v>238.17</v>
      </c>
      <c r="O236" s="80">
        <v>541.77</v>
      </c>
      <c r="P236" s="80">
        <v>377.75</v>
      </c>
      <c r="Q236" s="87"/>
    </row>
    <row r="237" spans="1:17" ht="18" customHeight="1" x14ac:dyDescent="0.2">
      <c r="A237" s="206"/>
      <c r="B237" s="206"/>
      <c r="C237" s="206"/>
      <c r="D237" s="207"/>
      <c r="E237" s="207"/>
      <c r="F237" s="210"/>
      <c r="G237" s="211"/>
      <c r="H237" s="67">
        <v>852</v>
      </c>
      <c r="I237" s="80"/>
      <c r="J237" s="80"/>
      <c r="K237" s="80">
        <v>0.09</v>
      </c>
      <c r="L237" s="80">
        <v>0.09</v>
      </c>
      <c r="M237" s="80">
        <v>0.17</v>
      </c>
      <c r="N237" s="80">
        <v>0.25</v>
      </c>
      <c r="O237" s="80">
        <v>0.34</v>
      </c>
      <c r="P237" s="80">
        <v>0.32</v>
      </c>
      <c r="Q237" s="87"/>
    </row>
    <row r="238" spans="1:17" ht="18" customHeight="1" x14ac:dyDescent="0.2">
      <c r="A238" s="206"/>
      <c r="B238" s="206"/>
      <c r="C238" s="206"/>
      <c r="D238" s="207"/>
      <c r="E238" s="207"/>
      <c r="F238" s="212"/>
      <c r="G238" s="213"/>
      <c r="H238" s="67"/>
      <c r="I238" s="80"/>
      <c r="J238" s="80"/>
      <c r="K238" s="80"/>
      <c r="L238" s="80"/>
      <c r="M238" s="80"/>
      <c r="N238" s="80"/>
      <c r="O238" s="80"/>
      <c r="P238" s="80"/>
      <c r="Q238" s="87"/>
    </row>
    <row r="239" spans="1:17" ht="18" customHeight="1" x14ac:dyDescent="0.2">
      <c r="A239" s="206"/>
      <c r="B239" s="206"/>
      <c r="C239" s="206"/>
      <c r="D239" s="206" t="s">
        <v>299</v>
      </c>
      <c r="E239" s="206"/>
      <c r="F239" s="206"/>
      <c r="G239" s="206"/>
      <c r="H239" s="206"/>
      <c r="I239" s="80">
        <f t="shared" ref="I239:N239" si="75">SUM(I233:I238)</f>
        <v>737.68999999999994</v>
      </c>
      <c r="J239" s="80">
        <f>SUM(J233:J238)</f>
        <v>731.78</v>
      </c>
      <c r="K239" s="80">
        <f t="shared" si="75"/>
        <v>1939.1999999999998</v>
      </c>
      <c r="L239" s="90">
        <f t="shared" si="75"/>
        <v>1631.85</v>
      </c>
      <c r="M239" s="90">
        <f t="shared" si="75"/>
        <v>2756.6899999999996</v>
      </c>
      <c r="N239" s="80">
        <f t="shared" si="75"/>
        <v>2748.57</v>
      </c>
      <c r="O239" s="90">
        <f>SUM(O233:O238)</f>
        <v>3931.93</v>
      </c>
      <c r="P239" s="90">
        <f>SUM(P233:P237)</f>
        <v>3732.01</v>
      </c>
      <c r="Q239" s="87"/>
    </row>
    <row r="240" spans="1:17" ht="18.75" customHeight="1" x14ac:dyDescent="0.2">
      <c r="A240" s="214" t="s">
        <v>396</v>
      </c>
      <c r="B240" s="214" t="s">
        <v>397</v>
      </c>
      <c r="C240" s="214" t="s">
        <v>289</v>
      </c>
      <c r="D240" s="217" t="s">
        <v>156</v>
      </c>
      <c r="E240" s="207" t="s">
        <v>334</v>
      </c>
      <c r="F240" s="208" t="s">
        <v>630</v>
      </c>
      <c r="G240" s="209"/>
      <c r="H240" s="67">
        <v>121</v>
      </c>
      <c r="I240" s="80">
        <v>236.35</v>
      </c>
      <c r="J240" s="80">
        <v>210.4</v>
      </c>
      <c r="K240" s="80">
        <v>538.92999999999995</v>
      </c>
      <c r="L240" s="80">
        <v>499.92</v>
      </c>
      <c r="M240" s="80">
        <v>835.22</v>
      </c>
      <c r="N240" s="80">
        <v>864.18</v>
      </c>
      <c r="O240" s="80">
        <v>1129.48</v>
      </c>
      <c r="P240" s="80">
        <v>1129.03</v>
      </c>
      <c r="Q240" s="87"/>
    </row>
    <row r="241" spans="1:17" ht="18.75" customHeight="1" x14ac:dyDescent="0.2">
      <c r="A241" s="215"/>
      <c r="B241" s="215"/>
      <c r="C241" s="215"/>
      <c r="D241" s="217"/>
      <c r="E241" s="207"/>
      <c r="F241" s="210"/>
      <c r="G241" s="211"/>
      <c r="H241" s="67">
        <v>122</v>
      </c>
      <c r="I241" s="80">
        <v>10.64</v>
      </c>
      <c r="J241" s="80">
        <v>10.23</v>
      </c>
      <c r="K241" s="80">
        <v>21.14</v>
      </c>
      <c r="L241" s="80">
        <v>10.78</v>
      </c>
      <c r="M241" s="80">
        <v>31.2</v>
      </c>
      <c r="N241" s="80">
        <v>10.78</v>
      </c>
      <c r="O241" s="80">
        <v>17.14</v>
      </c>
      <c r="P241" s="80">
        <v>17.14</v>
      </c>
      <c r="Q241" s="87"/>
    </row>
    <row r="242" spans="1:17" ht="18.75" customHeight="1" x14ac:dyDescent="0.2">
      <c r="A242" s="215"/>
      <c r="B242" s="215"/>
      <c r="C242" s="215"/>
      <c r="D242" s="217"/>
      <c r="E242" s="207"/>
      <c r="F242" s="210"/>
      <c r="G242" s="211"/>
      <c r="H242" s="67">
        <v>129</v>
      </c>
      <c r="I242" s="80">
        <v>69.819999999999993</v>
      </c>
      <c r="J242" s="80">
        <v>53.21</v>
      </c>
      <c r="K242" s="80">
        <v>155.04</v>
      </c>
      <c r="L242" s="80">
        <v>143.46</v>
      </c>
      <c r="M242" s="80">
        <v>236.42</v>
      </c>
      <c r="N242" s="80">
        <v>261.20999999999998</v>
      </c>
      <c r="O242" s="80">
        <v>341.11</v>
      </c>
      <c r="P242" s="80">
        <v>340.96</v>
      </c>
      <c r="Q242" s="87"/>
    </row>
    <row r="243" spans="1:17" ht="18.75" customHeight="1" x14ac:dyDescent="0.2">
      <c r="A243" s="215"/>
      <c r="B243" s="215"/>
      <c r="C243" s="215"/>
      <c r="D243" s="217"/>
      <c r="E243" s="207"/>
      <c r="F243" s="210"/>
      <c r="G243" s="211"/>
      <c r="H243" s="67">
        <v>244</v>
      </c>
      <c r="I243" s="80">
        <v>52.45</v>
      </c>
      <c r="J243" s="80">
        <v>47.13</v>
      </c>
      <c r="K243" s="80">
        <v>116.48</v>
      </c>
      <c r="L243" s="80">
        <v>88.03</v>
      </c>
      <c r="M243" s="80">
        <v>175.4</v>
      </c>
      <c r="N243" s="80">
        <v>148.4</v>
      </c>
      <c r="O243" s="80">
        <v>280.37</v>
      </c>
      <c r="P243" s="80">
        <v>280.37</v>
      </c>
      <c r="Q243" s="87"/>
    </row>
    <row r="244" spans="1:17" ht="18.75" customHeight="1" x14ac:dyDescent="0.2">
      <c r="A244" s="215"/>
      <c r="B244" s="215"/>
      <c r="C244" s="215"/>
      <c r="D244" s="217"/>
      <c r="E244" s="207"/>
      <c r="F244" s="212"/>
      <c r="G244" s="213"/>
      <c r="H244" s="67">
        <v>852</v>
      </c>
      <c r="I244" s="80"/>
      <c r="J244" s="80"/>
      <c r="K244" s="90"/>
      <c r="L244" s="90"/>
      <c r="M244" s="90"/>
      <c r="N244" s="90"/>
      <c r="O244" s="90"/>
      <c r="P244" s="90"/>
      <c r="Q244" s="87"/>
    </row>
    <row r="245" spans="1:17" ht="18.75" customHeight="1" x14ac:dyDescent="0.2">
      <c r="A245" s="215"/>
      <c r="B245" s="215"/>
      <c r="C245" s="215"/>
      <c r="D245" s="218" t="s">
        <v>299</v>
      </c>
      <c r="E245" s="224"/>
      <c r="F245" s="224"/>
      <c r="G245" s="224"/>
      <c r="H245" s="225"/>
      <c r="I245" s="80">
        <f t="shared" ref="I245:P245" si="76">SUM(I240:I244)</f>
        <v>369.26</v>
      </c>
      <c r="J245" s="80">
        <f>SUM(J240:J244)</f>
        <v>320.96999999999997</v>
      </c>
      <c r="K245" s="80">
        <f t="shared" si="76"/>
        <v>831.58999999999992</v>
      </c>
      <c r="L245" s="90">
        <f t="shared" si="76"/>
        <v>742.18999999999994</v>
      </c>
      <c r="M245" s="90">
        <f>SUM(M240:M244)</f>
        <v>1278.2400000000002</v>
      </c>
      <c r="N245" s="80">
        <f t="shared" si="76"/>
        <v>1284.57</v>
      </c>
      <c r="O245" s="90">
        <f>SUM(O240:O244)</f>
        <v>1768.1</v>
      </c>
      <c r="P245" s="90">
        <f t="shared" si="76"/>
        <v>1767.5</v>
      </c>
      <c r="Q245" s="87"/>
    </row>
    <row r="246" spans="1:17" x14ac:dyDescent="0.2">
      <c r="A246" s="206" t="s">
        <v>398</v>
      </c>
      <c r="B246" s="206" t="s">
        <v>399</v>
      </c>
      <c r="C246" s="206" t="s">
        <v>289</v>
      </c>
      <c r="D246" s="207" t="s">
        <v>156</v>
      </c>
      <c r="E246" s="207" t="s">
        <v>395</v>
      </c>
      <c r="F246" s="208" t="s">
        <v>631</v>
      </c>
      <c r="G246" s="209"/>
      <c r="H246" s="67">
        <v>111</v>
      </c>
      <c r="I246" s="80">
        <v>2796.6</v>
      </c>
      <c r="J246" s="80">
        <v>3330.31</v>
      </c>
      <c r="K246" s="80">
        <v>6681.13</v>
      </c>
      <c r="L246" s="80">
        <v>6478.3</v>
      </c>
      <c r="M246" s="80">
        <v>10122.549999999999</v>
      </c>
      <c r="N246" s="80">
        <v>10955.81</v>
      </c>
      <c r="O246" s="80">
        <v>14406.19</v>
      </c>
      <c r="P246" s="80">
        <v>14406.19</v>
      </c>
      <c r="Q246" s="87"/>
    </row>
    <row r="247" spans="1:17" x14ac:dyDescent="0.2">
      <c r="A247" s="206"/>
      <c r="B247" s="206"/>
      <c r="C247" s="206"/>
      <c r="D247" s="207"/>
      <c r="E247" s="207"/>
      <c r="F247" s="210"/>
      <c r="G247" s="211"/>
      <c r="H247" s="67">
        <v>112</v>
      </c>
      <c r="I247" s="80">
        <v>2.48</v>
      </c>
      <c r="J247" s="80">
        <v>2.48</v>
      </c>
      <c r="K247" s="80">
        <v>27.16</v>
      </c>
      <c r="L247" s="80">
        <v>8.44</v>
      </c>
      <c r="M247" s="80">
        <v>38.659999999999997</v>
      </c>
      <c r="N247" s="80">
        <v>12.71</v>
      </c>
      <c r="O247" s="80">
        <v>18.690000000000001</v>
      </c>
      <c r="P247" s="80">
        <v>17.420000000000002</v>
      </c>
      <c r="Q247" s="87"/>
    </row>
    <row r="248" spans="1:17" x14ac:dyDescent="0.2">
      <c r="A248" s="206"/>
      <c r="B248" s="206"/>
      <c r="C248" s="206"/>
      <c r="D248" s="207"/>
      <c r="E248" s="207"/>
      <c r="F248" s="210"/>
      <c r="G248" s="211"/>
      <c r="H248" s="67">
        <v>119</v>
      </c>
      <c r="I248" s="80">
        <v>740</v>
      </c>
      <c r="J248" s="80">
        <v>740</v>
      </c>
      <c r="K248" s="80">
        <v>1853.97</v>
      </c>
      <c r="L248" s="80">
        <v>1799.45</v>
      </c>
      <c r="M248" s="80">
        <v>2997.83</v>
      </c>
      <c r="N248" s="80">
        <v>3212.74</v>
      </c>
      <c r="O248" s="80">
        <v>4327.2299999999996</v>
      </c>
      <c r="P248" s="80">
        <v>4324.95</v>
      </c>
      <c r="Q248" s="87"/>
    </row>
    <row r="249" spans="1:17" x14ac:dyDescent="0.2">
      <c r="A249" s="206"/>
      <c r="B249" s="206"/>
      <c r="C249" s="206"/>
      <c r="D249" s="207"/>
      <c r="E249" s="207"/>
      <c r="F249" s="210"/>
      <c r="G249" s="211"/>
      <c r="H249" s="67">
        <v>244</v>
      </c>
      <c r="I249" s="80">
        <v>622.17999999999995</v>
      </c>
      <c r="J249" s="80">
        <v>627.16</v>
      </c>
      <c r="K249" s="80">
        <v>1174.82</v>
      </c>
      <c r="L249" s="80">
        <v>1078.29</v>
      </c>
      <c r="M249" s="80">
        <v>1780.38</v>
      </c>
      <c r="N249" s="80">
        <v>1821.04</v>
      </c>
      <c r="O249" s="80">
        <v>2509.4</v>
      </c>
      <c r="P249" s="80">
        <v>2507.98</v>
      </c>
      <c r="Q249" s="87"/>
    </row>
    <row r="250" spans="1:17" x14ac:dyDescent="0.2">
      <c r="A250" s="206"/>
      <c r="B250" s="206"/>
      <c r="C250" s="206"/>
      <c r="D250" s="207"/>
      <c r="E250" s="207"/>
      <c r="F250" s="212"/>
      <c r="G250" s="213"/>
      <c r="H250" s="67">
        <v>852</v>
      </c>
      <c r="I250" s="80"/>
      <c r="J250" s="80"/>
      <c r="K250" s="80">
        <v>0.45</v>
      </c>
      <c r="L250" s="80">
        <v>0.42</v>
      </c>
      <c r="M250" s="80">
        <v>0.9</v>
      </c>
      <c r="N250" s="80">
        <v>1.27</v>
      </c>
      <c r="O250" s="80">
        <v>1.8</v>
      </c>
      <c r="P250" s="80">
        <v>1.54</v>
      </c>
      <c r="Q250" s="87"/>
    </row>
    <row r="251" spans="1:17" x14ac:dyDescent="0.2">
      <c r="A251" s="206"/>
      <c r="B251" s="206"/>
      <c r="C251" s="206"/>
      <c r="D251" s="207" t="s">
        <v>299</v>
      </c>
      <c r="E251" s="207"/>
      <c r="F251" s="207"/>
      <c r="G251" s="207"/>
      <c r="H251" s="207"/>
      <c r="I251" s="80">
        <f t="shared" ref="I251:P251" si="77">SUM(I246:I250)</f>
        <v>4161.26</v>
      </c>
      <c r="J251" s="80">
        <f>SUM(J246:J250)</f>
        <v>4699.95</v>
      </c>
      <c r="K251" s="80">
        <f t="shared" si="77"/>
        <v>9737.5300000000007</v>
      </c>
      <c r="L251" s="90">
        <f t="shared" si="77"/>
        <v>9364.9</v>
      </c>
      <c r="M251" s="90">
        <f t="shared" si="77"/>
        <v>14940.319999999998</v>
      </c>
      <c r="N251" s="80">
        <f t="shared" si="77"/>
        <v>16003.57</v>
      </c>
      <c r="O251" s="80">
        <f>SUM(O246:O250)</f>
        <v>21263.31</v>
      </c>
      <c r="P251" s="80">
        <f t="shared" si="77"/>
        <v>21258.080000000002</v>
      </c>
      <c r="Q251" s="87"/>
    </row>
    <row r="252" spans="1:17" x14ac:dyDescent="0.2">
      <c r="A252" s="214" t="s">
        <v>400</v>
      </c>
      <c r="B252" s="214" t="s">
        <v>399</v>
      </c>
      <c r="C252" s="214" t="s">
        <v>289</v>
      </c>
      <c r="D252" s="217" t="s">
        <v>156</v>
      </c>
      <c r="E252" s="207" t="s">
        <v>395</v>
      </c>
      <c r="F252" s="218">
        <v>1340080610</v>
      </c>
      <c r="G252" s="209"/>
      <c r="H252" s="67">
        <v>111</v>
      </c>
      <c r="I252" s="80">
        <f>1390.15</f>
        <v>1390.15</v>
      </c>
      <c r="J252" s="80">
        <v>1390.15</v>
      </c>
      <c r="K252" s="80">
        <v>3360.47</v>
      </c>
      <c r="L252" s="80">
        <v>3323.66</v>
      </c>
      <c r="M252" s="80">
        <v>4969.6000000000004</v>
      </c>
      <c r="N252" s="80">
        <v>5277.7</v>
      </c>
      <c r="O252" s="80">
        <v>7089.35</v>
      </c>
      <c r="P252" s="80">
        <v>7089.35</v>
      </c>
      <c r="Q252" s="87"/>
    </row>
    <row r="253" spans="1:17" x14ac:dyDescent="0.2">
      <c r="A253" s="215"/>
      <c r="B253" s="215"/>
      <c r="C253" s="215"/>
      <c r="D253" s="217"/>
      <c r="E253" s="207"/>
      <c r="F253" s="219"/>
      <c r="G253" s="211"/>
      <c r="H253" s="67">
        <v>112</v>
      </c>
      <c r="I253" s="80">
        <v>14.22</v>
      </c>
      <c r="J253" s="80">
        <v>14.22</v>
      </c>
      <c r="K253" s="80">
        <v>92.17</v>
      </c>
      <c r="L253" s="80">
        <v>57.34</v>
      </c>
      <c r="M253" s="80">
        <v>112.64</v>
      </c>
      <c r="N253" s="80">
        <v>77.010000000000005</v>
      </c>
      <c r="O253" s="80">
        <v>120.69</v>
      </c>
      <c r="P253" s="80">
        <v>97.63</v>
      </c>
      <c r="Q253" s="87"/>
    </row>
    <row r="254" spans="1:17" x14ac:dyDescent="0.2">
      <c r="A254" s="215"/>
      <c r="B254" s="215"/>
      <c r="C254" s="215"/>
      <c r="D254" s="217"/>
      <c r="E254" s="207"/>
      <c r="F254" s="219"/>
      <c r="G254" s="211"/>
      <c r="H254" s="67">
        <v>119</v>
      </c>
      <c r="I254" s="80">
        <v>376.14</v>
      </c>
      <c r="J254" s="80">
        <v>376.14</v>
      </c>
      <c r="K254" s="80">
        <v>1016.01</v>
      </c>
      <c r="L254" s="80">
        <v>917.94</v>
      </c>
      <c r="M254" s="80">
        <v>1416.58</v>
      </c>
      <c r="N254" s="80">
        <v>1592.68</v>
      </c>
      <c r="O254" s="80">
        <v>2135.98</v>
      </c>
      <c r="P254" s="80">
        <v>2135.98</v>
      </c>
      <c r="Q254" s="87"/>
    </row>
    <row r="255" spans="1:17" x14ac:dyDescent="0.2">
      <c r="A255" s="215"/>
      <c r="B255" s="215"/>
      <c r="C255" s="215"/>
      <c r="D255" s="217"/>
      <c r="E255" s="207"/>
      <c r="F255" s="219"/>
      <c r="G255" s="211"/>
      <c r="H255" s="67">
        <v>244</v>
      </c>
      <c r="I255" s="80">
        <v>578.42999999999995</v>
      </c>
      <c r="J255" s="80">
        <v>577.57000000000005</v>
      </c>
      <c r="K255" s="80">
        <v>2685.66</v>
      </c>
      <c r="L255" s="80">
        <v>2685.66</v>
      </c>
      <c r="M255" s="80">
        <v>3432.9</v>
      </c>
      <c r="N255" s="80">
        <v>3807.17</v>
      </c>
      <c r="O255" s="80">
        <v>5035.8599999999997</v>
      </c>
      <c r="P255" s="80">
        <v>4965.05</v>
      </c>
      <c r="Q255" s="87"/>
    </row>
    <row r="256" spans="1:17" x14ac:dyDescent="0.2">
      <c r="A256" s="215"/>
      <c r="B256" s="215"/>
      <c r="C256" s="215"/>
      <c r="D256" s="217"/>
      <c r="E256" s="207"/>
      <c r="F256" s="220"/>
      <c r="G256" s="213"/>
      <c r="H256" s="67">
        <v>852</v>
      </c>
      <c r="I256" s="80">
        <v>0</v>
      </c>
      <c r="J256" s="80">
        <v>0.34</v>
      </c>
      <c r="K256" s="80">
        <v>16.3</v>
      </c>
      <c r="L256" s="80">
        <v>16.239999999999998</v>
      </c>
      <c r="M256" s="80">
        <v>16.93</v>
      </c>
      <c r="N256" s="80">
        <v>17.27</v>
      </c>
      <c r="O256" s="80">
        <v>17.61</v>
      </c>
      <c r="P256" s="80">
        <v>17.489999999999998</v>
      </c>
      <c r="Q256" s="87"/>
    </row>
    <row r="257" spans="1:17" x14ac:dyDescent="0.2">
      <c r="A257" s="216"/>
      <c r="B257" s="216"/>
      <c r="C257" s="216"/>
      <c r="D257" s="221" t="s">
        <v>299</v>
      </c>
      <c r="E257" s="222"/>
      <c r="F257" s="222"/>
      <c r="G257" s="222"/>
      <c r="H257" s="223"/>
      <c r="I257" s="80">
        <f>SUM(I252:I256)</f>
        <v>2358.94</v>
      </c>
      <c r="J257" s="80">
        <f>SUM(J252:J256)</f>
        <v>2358.4200000000005</v>
      </c>
      <c r="K257" s="80">
        <f t="shared" ref="K257:P257" si="78">SUM(K252:K256)</f>
        <v>7170.61</v>
      </c>
      <c r="L257" s="90">
        <f t="shared" si="78"/>
        <v>7000.84</v>
      </c>
      <c r="M257" s="90">
        <f t="shared" si="78"/>
        <v>9948.6500000000015</v>
      </c>
      <c r="N257" s="80">
        <f t="shared" si="78"/>
        <v>10771.830000000002</v>
      </c>
      <c r="O257" s="80">
        <f>SUM(O252:O256)</f>
        <v>14399.490000000002</v>
      </c>
      <c r="P257" s="80">
        <f t="shared" si="78"/>
        <v>14305.500000000002</v>
      </c>
      <c r="Q257" s="87"/>
    </row>
    <row r="258" spans="1:17" x14ac:dyDescent="0.2">
      <c r="A258" s="206" t="s">
        <v>433</v>
      </c>
      <c r="B258" s="206" t="s">
        <v>399</v>
      </c>
      <c r="C258" s="206" t="s">
        <v>289</v>
      </c>
      <c r="D258" s="207" t="s">
        <v>156</v>
      </c>
      <c r="E258" s="207" t="s">
        <v>395</v>
      </c>
      <c r="F258" s="208" t="s">
        <v>632</v>
      </c>
      <c r="G258" s="209"/>
      <c r="H258" s="67">
        <v>111</v>
      </c>
      <c r="I258" s="80">
        <v>429.41</v>
      </c>
      <c r="J258" s="80">
        <v>429.41</v>
      </c>
      <c r="K258" s="80">
        <v>1133.8399999999999</v>
      </c>
      <c r="L258" s="80">
        <v>1133.8399999999999</v>
      </c>
      <c r="M258" s="80">
        <v>1526.95</v>
      </c>
      <c r="N258" s="80">
        <v>1604.25</v>
      </c>
      <c r="O258" s="87">
        <v>2243.27</v>
      </c>
      <c r="P258" s="87">
        <v>2216.39</v>
      </c>
      <c r="Q258" s="87"/>
    </row>
    <row r="259" spans="1:17" x14ac:dyDescent="0.2">
      <c r="A259" s="206"/>
      <c r="B259" s="206"/>
      <c r="C259" s="206"/>
      <c r="D259" s="207"/>
      <c r="E259" s="207"/>
      <c r="F259" s="210"/>
      <c r="G259" s="211"/>
      <c r="H259" s="67">
        <v>112</v>
      </c>
      <c r="I259" s="80">
        <v>5.95</v>
      </c>
      <c r="J259" s="80">
        <v>5.95</v>
      </c>
      <c r="K259" s="80">
        <v>33.409999999999997</v>
      </c>
      <c r="L259" s="80">
        <v>21.88</v>
      </c>
      <c r="M259" s="80">
        <v>36.79</v>
      </c>
      <c r="N259" s="80">
        <v>33.57</v>
      </c>
      <c r="O259" s="87">
        <v>58.5</v>
      </c>
      <c r="P259" s="87">
        <v>51.29</v>
      </c>
      <c r="Q259" s="87"/>
    </row>
    <row r="260" spans="1:17" x14ac:dyDescent="0.2">
      <c r="A260" s="206"/>
      <c r="B260" s="206"/>
      <c r="C260" s="206"/>
      <c r="D260" s="207"/>
      <c r="E260" s="207"/>
      <c r="F260" s="210"/>
      <c r="G260" s="211"/>
      <c r="H260" s="67">
        <v>119</v>
      </c>
      <c r="I260" s="80">
        <v>108.07</v>
      </c>
      <c r="J260" s="80">
        <v>108.07</v>
      </c>
      <c r="K260" s="80">
        <v>304.20999999999998</v>
      </c>
      <c r="L260" s="80">
        <v>284.04000000000002</v>
      </c>
      <c r="M260" s="80">
        <v>485.01</v>
      </c>
      <c r="N260" s="80">
        <v>485.87</v>
      </c>
      <c r="O260" s="87">
        <v>693.75</v>
      </c>
      <c r="P260" s="87">
        <v>666.32</v>
      </c>
      <c r="Q260" s="87"/>
    </row>
    <row r="261" spans="1:17" x14ac:dyDescent="0.2">
      <c r="A261" s="206"/>
      <c r="B261" s="206"/>
      <c r="C261" s="206"/>
      <c r="D261" s="207"/>
      <c r="E261" s="207"/>
      <c r="F261" s="210"/>
      <c r="G261" s="211"/>
      <c r="H261" s="67">
        <v>244</v>
      </c>
      <c r="I261" s="80">
        <v>94.71</v>
      </c>
      <c r="J261" s="80">
        <v>93.05</v>
      </c>
      <c r="K261" s="80">
        <v>242.25</v>
      </c>
      <c r="L261" s="80">
        <v>242.25</v>
      </c>
      <c r="M261" s="80">
        <v>307.14999999999998</v>
      </c>
      <c r="N261" s="80">
        <v>323.12</v>
      </c>
      <c r="O261" s="87">
        <v>499.91</v>
      </c>
      <c r="P261" s="87">
        <v>497.63</v>
      </c>
      <c r="Q261" s="87"/>
    </row>
    <row r="262" spans="1:17" x14ac:dyDescent="0.2">
      <c r="A262" s="206"/>
      <c r="B262" s="206"/>
      <c r="C262" s="206"/>
      <c r="D262" s="207"/>
      <c r="E262" s="207"/>
      <c r="F262" s="212"/>
      <c r="G262" s="213"/>
      <c r="H262" s="67">
        <v>852</v>
      </c>
      <c r="I262" s="80"/>
      <c r="J262" s="80"/>
      <c r="K262" s="90"/>
      <c r="L262" s="80"/>
      <c r="M262" s="80"/>
      <c r="N262" s="80"/>
      <c r="O262" s="80"/>
      <c r="P262" s="80"/>
      <c r="Q262" s="87"/>
    </row>
    <row r="263" spans="1:17" x14ac:dyDescent="0.2">
      <c r="A263" s="206"/>
      <c r="B263" s="206"/>
      <c r="C263" s="206"/>
      <c r="D263" s="207" t="s">
        <v>299</v>
      </c>
      <c r="E263" s="207"/>
      <c r="F263" s="207"/>
      <c r="G263" s="207"/>
      <c r="H263" s="207"/>
      <c r="I263" s="80">
        <f t="shared" ref="I263:N263" si="79">SUM(I258:I262)</f>
        <v>638.1400000000001</v>
      </c>
      <c r="J263" s="80">
        <f>SUM(J258:J262)</f>
        <v>636.48</v>
      </c>
      <c r="K263" s="80">
        <f t="shared" si="79"/>
        <v>1713.71</v>
      </c>
      <c r="L263" s="90">
        <f t="shared" si="79"/>
        <v>1682.01</v>
      </c>
      <c r="M263" s="90">
        <f t="shared" si="79"/>
        <v>2355.9</v>
      </c>
      <c r="N263" s="80">
        <f t="shared" si="79"/>
        <v>2446.81</v>
      </c>
      <c r="O263" s="90">
        <f>SUM(O258:O262)</f>
        <v>3495.43</v>
      </c>
      <c r="P263" s="90">
        <f>SUM(P258:P262)</f>
        <v>3431.63</v>
      </c>
      <c r="Q263" s="87"/>
    </row>
    <row r="264" spans="1:17" x14ac:dyDescent="0.2">
      <c r="A264" s="206" t="s">
        <v>434</v>
      </c>
      <c r="B264" s="206" t="s">
        <v>417</v>
      </c>
      <c r="C264" s="206" t="s">
        <v>289</v>
      </c>
      <c r="D264" s="207" t="s">
        <v>156</v>
      </c>
      <c r="E264" s="207" t="s">
        <v>395</v>
      </c>
      <c r="F264" s="208" t="s">
        <v>633</v>
      </c>
      <c r="G264" s="209"/>
      <c r="H264" s="67">
        <v>111</v>
      </c>
      <c r="I264" s="80"/>
      <c r="J264" s="80"/>
      <c r="K264" s="90"/>
      <c r="L264" s="90"/>
      <c r="M264" s="90"/>
      <c r="N264" s="90"/>
      <c r="O264" s="87"/>
      <c r="P264" s="87"/>
      <c r="Q264" s="87"/>
    </row>
    <row r="265" spans="1:17" x14ac:dyDescent="0.2">
      <c r="A265" s="206"/>
      <c r="B265" s="206"/>
      <c r="C265" s="206"/>
      <c r="D265" s="207"/>
      <c r="E265" s="207"/>
      <c r="F265" s="210"/>
      <c r="G265" s="211"/>
      <c r="H265" s="67">
        <v>112</v>
      </c>
      <c r="I265" s="80"/>
      <c r="J265" s="80"/>
      <c r="K265" s="90"/>
      <c r="L265" s="90"/>
      <c r="M265" s="90"/>
      <c r="N265" s="90"/>
      <c r="O265" s="87"/>
      <c r="P265" s="87"/>
      <c r="Q265" s="87"/>
    </row>
    <row r="266" spans="1:17" x14ac:dyDescent="0.2">
      <c r="A266" s="206"/>
      <c r="B266" s="206"/>
      <c r="C266" s="206"/>
      <c r="D266" s="207" t="s">
        <v>299</v>
      </c>
      <c r="E266" s="207"/>
      <c r="F266" s="207"/>
      <c r="G266" s="207"/>
      <c r="H266" s="207"/>
      <c r="I266" s="80">
        <f>SUM(I264:I265)</f>
        <v>0</v>
      </c>
      <c r="J266" s="80">
        <f t="shared" ref="J266:P266" si="80">SUM(J264:J265)</f>
        <v>0</v>
      </c>
      <c r="K266" s="90">
        <f t="shared" si="80"/>
        <v>0</v>
      </c>
      <c r="L266" s="90">
        <f t="shared" si="80"/>
        <v>0</v>
      </c>
      <c r="M266" s="90">
        <f t="shared" si="80"/>
        <v>0</v>
      </c>
      <c r="N266" s="90">
        <f t="shared" si="80"/>
        <v>0</v>
      </c>
      <c r="O266" s="90">
        <f>SUM(O264:O265)</f>
        <v>0</v>
      </c>
      <c r="P266" s="90">
        <f t="shared" si="80"/>
        <v>0</v>
      </c>
      <c r="Q266" s="87"/>
    </row>
    <row r="267" spans="1:17" x14ac:dyDescent="0.2">
      <c r="A267" s="206" t="s">
        <v>634</v>
      </c>
      <c r="B267" s="206" t="s">
        <v>820</v>
      </c>
      <c r="C267" s="206" t="s">
        <v>289</v>
      </c>
      <c r="D267" s="207" t="s">
        <v>156</v>
      </c>
      <c r="E267" s="207" t="s">
        <v>395</v>
      </c>
      <c r="F267" s="208" t="s">
        <v>635</v>
      </c>
      <c r="G267" s="209"/>
      <c r="H267" s="67">
        <v>350</v>
      </c>
      <c r="I267" s="80"/>
      <c r="J267" s="80"/>
      <c r="K267" s="90"/>
      <c r="L267" s="90"/>
      <c r="M267" s="90"/>
      <c r="N267" s="90"/>
      <c r="O267" s="87">
        <v>70</v>
      </c>
      <c r="P267" s="87">
        <v>70</v>
      </c>
      <c r="Q267" s="87"/>
    </row>
    <row r="268" spans="1:17" x14ac:dyDescent="0.2">
      <c r="A268" s="206"/>
      <c r="B268" s="206"/>
      <c r="C268" s="206"/>
      <c r="D268" s="207"/>
      <c r="E268" s="207"/>
      <c r="F268" s="210"/>
      <c r="G268" s="211"/>
      <c r="H268" s="67">
        <v>244</v>
      </c>
      <c r="I268" s="80"/>
      <c r="J268" s="80"/>
      <c r="K268" s="90">
        <v>46</v>
      </c>
      <c r="L268" s="90">
        <v>45.65</v>
      </c>
      <c r="M268" s="90">
        <v>92</v>
      </c>
      <c r="N268" s="90">
        <v>45.65</v>
      </c>
      <c r="O268" s="87">
        <v>67.5</v>
      </c>
      <c r="P268" s="87">
        <v>45.65</v>
      </c>
      <c r="Q268" s="87"/>
    </row>
    <row r="269" spans="1:17" x14ac:dyDescent="0.2">
      <c r="A269" s="206"/>
      <c r="B269" s="206"/>
      <c r="C269" s="206"/>
      <c r="D269" s="207" t="s">
        <v>299</v>
      </c>
      <c r="E269" s="207"/>
      <c r="F269" s="207"/>
      <c r="G269" s="207"/>
      <c r="H269" s="207"/>
      <c r="I269" s="80">
        <f t="shared" ref="I269:P269" si="81">SUM(I267:I268)</f>
        <v>0</v>
      </c>
      <c r="J269" s="80">
        <f t="shared" si="81"/>
        <v>0</v>
      </c>
      <c r="K269" s="90">
        <f t="shared" si="81"/>
        <v>46</v>
      </c>
      <c r="L269" s="90">
        <f t="shared" si="81"/>
        <v>45.65</v>
      </c>
      <c r="M269" s="90">
        <f t="shared" si="81"/>
        <v>92</v>
      </c>
      <c r="N269" s="90">
        <f t="shared" si="81"/>
        <v>45.65</v>
      </c>
      <c r="O269" s="90">
        <f>SUM(O267:O268)</f>
        <v>137.5</v>
      </c>
      <c r="P269" s="90">
        <f t="shared" si="81"/>
        <v>115.65</v>
      </c>
      <c r="Q269" s="87"/>
    </row>
    <row r="270" spans="1:17" x14ac:dyDescent="0.2">
      <c r="A270" s="206" t="s">
        <v>821</v>
      </c>
      <c r="B270" s="206" t="s">
        <v>822</v>
      </c>
      <c r="C270" s="206" t="s">
        <v>289</v>
      </c>
      <c r="D270" s="207" t="s">
        <v>156</v>
      </c>
      <c r="E270" s="207" t="s">
        <v>395</v>
      </c>
      <c r="F270" s="208" t="s">
        <v>823</v>
      </c>
      <c r="G270" s="209"/>
      <c r="H270" s="67"/>
      <c r="I270" s="80"/>
      <c r="J270" s="80"/>
      <c r="K270" s="90"/>
      <c r="L270" s="90"/>
      <c r="M270" s="90"/>
      <c r="N270" s="90"/>
      <c r="O270" s="87"/>
      <c r="P270" s="87"/>
      <c r="Q270" s="87"/>
    </row>
    <row r="271" spans="1:17" x14ac:dyDescent="0.2">
      <c r="A271" s="206"/>
      <c r="B271" s="206"/>
      <c r="C271" s="206"/>
      <c r="D271" s="207"/>
      <c r="E271" s="207"/>
      <c r="F271" s="210"/>
      <c r="G271" s="211"/>
      <c r="H271" s="67">
        <v>244</v>
      </c>
      <c r="I271" s="80"/>
      <c r="J271" s="80"/>
      <c r="K271" s="90"/>
      <c r="L271" s="90"/>
      <c r="M271" s="90"/>
      <c r="N271" s="90"/>
      <c r="O271" s="87">
        <v>53.11</v>
      </c>
      <c r="P271" s="87">
        <v>53.11</v>
      </c>
      <c r="Q271" s="87"/>
    </row>
    <row r="272" spans="1:17" x14ac:dyDescent="0.2">
      <c r="A272" s="206"/>
      <c r="B272" s="206"/>
      <c r="C272" s="206"/>
      <c r="D272" s="207" t="s">
        <v>299</v>
      </c>
      <c r="E272" s="207"/>
      <c r="F272" s="207"/>
      <c r="G272" s="207"/>
      <c r="H272" s="207"/>
      <c r="I272" s="80">
        <f t="shared" ref="I272:N272" si="82">SUM(I270:I271)</f>
        <v>0</v>
      </c>
      <c r="J272" s="80">
        <f t="shared" si="82"/>
        <v>0</v>
      </c>
      <c r="K272" s="90">
        <f t="shared" si="82"/>
        <v>0</v>
      </c>
      <c r="L272" s="90">
        <f t="shared" si="82"/>
        <v>0</v>
      </c>
      <c r="M272" s="90">
        <f t="shared" si="82"/>
        <v>0</v>
      </c>
      <c r="N272" s="90">
        <f t="shared" si="82"/>
        <v>0</v>
      </c>
      <c r="O272" s="90">
        <f>SUM(O270:O271)</f>
        <v>53.11</v>
      </c>
      <c r="P272" s="90">
        <f>SUM(P270:P271)</f>
        <v>53.11</v>
      </c>
      <c r="Q272" s="87"/>
    </row>
  </sheetData>
  <mergeCells count="646">
    <mergeCell ref="A14:A18"/>
    <mergeCell ref="B14:B18"/>
    <mergeCell ref="C14:C18"/>
    <mergeCell ref="D14:D17"/>
    <mergeCell ref="D18:H18"/>
    <mergeCell ref="E14:F15"/>
    <mergeCell ref="Q14:Q18"/>
    <mergeCell ref="E16:F17"/>
    <mergeCell ref="C6:H6"/>
    <mergeCell ref="C7:H7"/>
    <mergeCell ref="C8:H8"/>
    <mergeCell ref="A6:A9"/>
    <mergeCell ref="B6:B9"/>
    <mergeCell ref="Q6:Q9"/>
    <mergeCell ref="C9:H9"/>
    <mergeCell ref="A10:A13"/>
    <mergeCell ref="B10:B13"/>
    <mergeCell ref="C10:H10"/>
    <mergeCell ref="Q10:Q13"/>
    <mergeCell ref="C11:H11"/>
    <mergeCell ref="C12:H12"/>
    <mergeCell ref="C13:H13"/>
    <mergeCell ref="Q56:Q59"/>
    <mergeCell ref="E57:F58"/>
    <mergeCell ref="D59:H59"/>
    <mergeCell ref="A53:A54"/>
    <mergeCell ref="C53:C54"/>
    <mergeCell ref="D53:D54"/>
    <mergeCell ref="E53:F54"/>
    <mergeCell ref="E21:F22"/>
    <mergeCell ref="D25:H25"/>
    <mergeCell ref="A19:A23"/>
    <mergeCell ref="B19:B23"/>
    <mergeCell ref="C19:C23"/>
    <mergeCell ref="D19:D22"/>
    <mergeCell ref="E19:F20"/>
    <mergeCell ref="Q19:Q23"/>
    <mergeCell ref="D23:H23"/>
    <mergeCell ref="A24:A25"/>
    <mergeCell ref="B24:B25"/>
    <mergeCell ref="C24:C25"/>
    <mergeCell ref="E24:F24"/>
    <mergeCell ref="Q24:Q25"/>
    <mergeCell ref="A38:A40"/>
    <mergeCell ref="B38:B40"/>
    <mergeCell ref="C38:C40"/>
    <mergeCell ref="A117:A119"/>
    <mergeCell ref="A120:A122"/>
    <mergeCell ref="D116:H116"/>
    <mergeCell ref="F117:G117"/>
    <mergeCell ref="F99:G99"/>
    <mergeCell ref="D98:H98"/>
    <mergeCell ref="B54:B55"/>
    <mergeCell ref="D55:H55"/>
    <mergeCell ref="A56:A59"/>
    <mergeCell ref="B56:B59"/>
    <mergeCell ref="C56:C59"/>
    <mergeCell ref="D56:D58"/>
    <mergeCell ref="E56:F56"/>
    <mergeCell ref="A72:A76"/>
    <mergeCell ref="B72:B76"/>
    <mergeCell ref="C72:C76"/>
    <mergeCell ref="D72:D73"/>
    <mergeCell ref="E72:F73"/>
    <mergeCell ref="A91:A92"/>
    <mergeCell ref="B91:B92"/>
    <mergeCell ref="C91:C92"/>
    <mergeCell ref="B117:B119"/>
    <mergeCell ref="C117:C119"/>
    <mergeCell ref="A65:A66"/>
    <mergeCell ref="A1:Q1"/>
    <mergeCell ref="A2:A5"/>
    <mergeCell ref="B2:B5"/>
    <mergeCell ref="C2:C5"/>
    <mergeCell ref="D2:H3"/>
    <mergeCell ref="I2:P2"/>
    <mergeCell ref="Q2:Q4"/>
    <mergeCell ref="I3:P3"/>
    <mergeCell ref="D4:D5"/>
    <mergeCell ref="E4:E5"/>
    <mergeCell ref="F4:G5"/>
    <mergeCell ref="H4:H5"/>
    <mergeCell ref="I4:J4"/>
    <mergeCell ref="K4:L4"/>
    <mergeCell ref="M4:N4"/>
    <mergeCell ref="O4:P4"/>
    <mergeCell ref="D38:D39"/>
    <mergeCell ref="E38:F39"/>
    <mergeCell ref="Q38:Q40"/>
    <mergeCell ref="D40:H40"/>
    <mergeCell ref="A26:A30"/>
    <mergeCell ref="B26:B30"/>
    <mergeCell ref="C26:C30"/>
    <mergeCell ref="Q26:Q30"/>
    <mergeCell ref="D28:D29"/>
    <mergeCell ref="E28:F29"/>
    <mergeCell ref="D30:H30"/>
    <mergeCell ref="D26:D27"/>
    <mergeCell ref="E26:F27"/>
    <mergeCell ref="E31:F32"/>
    <mergeCell ref="A31:A34"/>
    <mergeCell ref="B31:B34"/>
    <mergeCell ref="C31:C34"/>
    <mergeCell ref="D31:D33"/>
    <mergeCell ref="Q31:Q34"/>
    <mergeCell ref="E33:F33"/>
    <mergeCell ref="D34:H34"/>
    <mergeCell ref="A35:A37"/>
    <mergeCell ref="B35:B37"/>
    <mergeCell ref="C35:C37"/>
    <mergeCell ref="D35:D36"/>
    <mergeCell ref="E35:F36"/>
    <mergeCell ref="G35:G36"/>
    <mergeCell ref="Q35:Q37"/>
    <mergeCell ref="D37:H37"/>
    <mergeCell ref="D71:H71"/>
    <mergeCell ref="A41:A43"/>
    <mergeCell ref="B41:B43"/>
    <mergeCell ref="C41:C43"/>
    <mergeCell ref="D41:D42"/>
    <mergeCell ref="E41:F42"/>
    <mergeCell ref="Q41:Q43"/>
    <mergeCell ref="D43:H43"/>
    <mergeCell ref="A44:A47"/>
    <mergeCell ref="B44:B47"/>
    <mergeCell ref="C44:C47"/>
    <mergeCell ref="D44:D45"/>
    <mergeCell ref="E44:F45"/>
    <mergeCell ref="Q44:Q47"/>
    <mergeCell ref="E46:F46"/>
    <mergeCell ref="D47:H47"/>
    <mergeCell ref="E70:F70"/>
    <mergeCell ref="Q65:Q66"/>
    <mergeCell ref="Q70:Q71"/>
    <mergeCell ref="Q72:Q76"/>
    <mergeCell ref="D74:D75"/>
    <mergeCell ref="E74:F75"/>
    <mergeCell ref="D76:H76"/>
    <mergeCell ref="A87:A90"/>
    <mergeCell ref="B87:B90"/>
    <mergeCell ref="C87:C90"/>
    <mergeCell ref="F87:G87"/>
    <mergeCell ref="Q87:Q90"/>
    <mergeCell ref="F88:G88"/>
    <mergeCell ref="F89:G89"/>
    <mergeCell ref="D90:H90"/>
    <mergeCell ref="A83:A86"/>
    <mergeCell ref="B83:B86"/>
    <mergeCell ref="C83:H83"/>
    <mergeCell ref="C84:H84"/>
    <mergeCell ref="C85:H85"/>
    <mergeCell ref="C86:H86"/>
    <mergeCell ref="D79:H79"/>
    <mergeCell ref="A80:A82"/>
    <mergeCell ref="B80:B82"/>
    <mergeCell ref="C80:C82"/>
    <mergeCell ref="D80:D81"/>
    <mergeCell ref="E80:F81"/>
    <mergeCell ref="Q117:Q119"/>
    <mergeCell ref="F118:G118"/>
    <mergeCell ref="D119:H119"/>
    <mergeCell ref="B120:B122"/>
    <mergeCell ref="C120:C122"/>
    <mergeCell ref="D120:D121"/>
    <mergeCell ref="E120:E121"/>
    <mergeCell ref="F120:G121"/>
    <mergeCell ref="Q120:Q122"/>
    <mergeCell ref="D122:H122"/>
    <mergeCell ref="B194:B195"/>
    <mergeCell ref="C194:C195"/>
    <mergeCell ref="F194:G194"/>
    <mergeCell ref="F176:G176"/>
    <mergeCell ref="F148:G148"/>
    <mergeCell ref="F149:G149"/>
    <mergeCell ref="F152:G152"/>
    <mergeCell ref="D132:H132"/>
    <mergeCell ref="D147:H147"/>
    <mergeCell ref="D141:H141"/>
    <mergeCell ref="F133:G133"/>
    <mergeCell ref="A48:A49"/>
    <mergeCell ref="B48:B49"/>
    <mergeCell ref="C48:C49"/>
    <mergeCell ref="E48:F48"/>
    <mergeCell ref="Q48:Q49"/>
    <mergeCell ref="D49:H49"/>
    <mergeCell ref="A50:A52"/>
    <mergeCell ref="C50:C51"/>
    <mergeCell ref="D50:D51"/>
    <mergeCell ref="E50:F51"/>
    <mergeCell ref="B51:B52"/>
    <mergeCell ref="C52:H52"/>
    <mergeCell ref="Q63:Q64"/>
    <mergeCell ref="D64:H64"/>
    <mergeCell ref="A60:A62"/>
    <mergeCell ref="B60:B62"/>
    <mergeCell ref="C60:C62"/>
    <mergeCell ref="D60:D61"/>
    <mergeCell ref="E60:F61"/>
    <mergeCell ref="G60:G61"/>
    <mergeCell ref="Q60:Q62"/>
    <mergeCell ref="D62:H62"/>
    <mergeCell ref="A63:A64"/>
    <mergeCell ref="B63:B64"/>
    <mergeCell ref="C63:C64"/>
    <mergeCell ref="E63:F63"/>
    <mergeCell ref="B65:B66"/>
    <mergeCell ref="C65:C66"/>
    <mergeCell ref="E65:F65"/>
    <mergeCell ref="D66:H66"/>
    <mergeCell ref="A67:A69"/>
    <mergeCell ref="C67:C69"/>
    <mergeCell ref="D67:D68"/>
    <mergeCell ref="E67:F68"/>
    <mergeCell ref="B68:B69"/>
    <mergeCell ref="D69:H69"/>
    <mergeCell ref="A70:A71"/>
    <mergeCell ref="B70:B71"/>
    <mergeCell ref="C70:C71"/>
    <mergeCell ref="A113:A116"/>
    <mergeCell ref="B113:B116"/>
    <mergeCell ref="C113:C116"/>
    <mergeCell ref="F113:G113"/>
    <mergeCell ref="Q113:Q116"/>
    <mergeCell ref="F114:G114"/>
    <mergeCell ref="F115:G115"/>
    <mergeCell ref="D106:H106"/>
    <mergeCell ref="A99:A101"/>
    <mergeCell ref="B99:B101"/>
    <mergeCell ref="C99:C101"/>
    <mergeCell ref="Q99:Q101"/>
    <mergeCell ref="F100:G100"/>
    <mergeCell ref="D101:H101"/>
    <mergeCell ref="A102:A104"/>
    <mergeCell ref="B102:B104"/>
    <mergeCell ref="C102:C104"/>
    <mergeCell ref="F102:G102"/>
    <mergeCell ref="Q102:Q104"/>
    <mergeCell ref="F103:G103"/>
    <mergeCell ref="Q77:Q79"/>
    <mergeCell ref="A123:A124"/>
    <mergeCell ref="B123:B124"/>
    <mergeCell ref="C123:C124"/>
    <mergeCell ref="F123:G123"/>
    <mergeCell ref="Q123:Q124"/>
    <mergeCell ref="D124:H124"/>
    <mergeCell ref="A125:A126"/>
    <mergeCell ref="B125:B126"/>
    <mergeCell ref="C125:C126"/>
    <mergeCell ref="F125:G125"/>
    <mergeCell ref="D126:H126"/>
    <mergeCell ref="Q125:Q126"/>
    <mergeCell ref="I166:I167"/>
    <mergeCell ref="J166:J167"/>
    <mergeCell ref="K166:K167"/>
    <mergeCell ref="L166:L167"/>
    <mergeCell ref="M166:M167"/>
    <mergeCell ref="N166:N167"/>
    <mergeCell ref="O166:O167"/>
    <mergeCell ref="H166:H167"/>
    <mergeCell ref="D165:H165"/>
    <mergeCell ref="P166:P167"/>
    <mergeCell ref="Q166:Q167"/>
    <mergeCell ref="K173:K174"/>
    <mergeCell ref="L173:L174"/>
    <mergeCell ref="M173:M174"/>
    <mergeCell ref="N173:N174"/>
    <mergeCell ref="O173:O174"/>
    <mergeCell ref="P173:P174"/>
    <mergeCell ref="Q173:Q174"/>
    <mergeCell ref="K191:K192"/>
    <mergeCell ref="L191:L192"/>
    <mergeCell ref="M191:M192"/>
    <mergeCell ref="N191:N192"/>
    <mergeCell ref="O191:O192"/>
    <mergeCell ref="P191:P192"/>
    <mergeCell ref="I173:I174"/>
    <mergeCell ref="J173:J174"/>
    <mergeCell ref="I179:I180"/>
    <mergeCell ref="J179:J180"/>
    <mergeCell ref="K179:K180"/>
    <mergeCell ref="L179:L180"/>
    <mergeCell ref="M179:M180"/>
    <mergeCell ref="N179:N180"/>
    <mergeCell ref="O179:O180"/>
    <mergeCell ref="P179:P180"/>
    <mergeCell ref="F196:G196"/>
    <mergeCell ref="C203:C204"/>
    <mergeCell ref="F203:G203"/>
    <mergeCell ref="A209:A211"/>
    <mergeCell ref="B209:B211"/>
    <mergeCell ref="C209:C211"/>
    <mergeCell ref="D209:D210"/>
    <mergeCell ref="E209:E210"/>
    <mergeCell ref="F209:G210"/>
    <mergeCell ref="D211:H211"/>
    <mergeCell ref="A205:A206"/>
    <mergeCell ref="B205:B206"/>
    <mergeCell ref="C205:C206"/>
    <mergeCell ref="F205:G205"/>
    <mergeCell ref="D206:H206"/>
    <mergeCell ref="A207:A208"/>
    <mergeCell ref="N212:N213"/>
    <mergeCell ref="O212:O213"/>
    <mergeCell ref="P212:P213"/>
    <mergeCell ref="Q212:Q213"/>
    <mergeCell ref="Q209:Q210"/>
    <mergeCell ref="D204:H204"/>
    <mergeCell ref="A201:A204"/>
    <mergeCell ref="B201:B202"/>
    <mergeCell ref="C201:C202"/>
    <mergeCell ref="F201:G201"/>
    <mergeCell ref="D202:H202"/>
    <mergeCell ref="B203:B204"/>
    <mergeCell ref="B207:B208"/>
    <mergeCell ref="C207:C208"/>
    <mergeCell ref="F207:G207"/>
    <mergeCell ref="D208:H208"/>
    <mergeCell ref="E221:E222"/>
    <mergeCell ref="F221:G221"/>
    <mergeCell ref="F222:G222"/>
    <mergeCell ref="D223:H223"/>
    <mergeCell ref="I212:I213"/>
    <mergeCell ref="J212:J213"/>
    <mergeCell ref="K212:K213"/>
    <mergeCell ref="L212:L213"/>
    <mergeCell ref="M212:M213"/>
    <mergeCell ref="J215:J216"/>
    <mergeCell ref="K215:K216"/>
    <mergeCell ref="L215:L216"/>
    <mergeCell ref="M215:M216"/>
    <mergeCell ref="A230:A232"/>
    <mergeCell ref="B230:B232"/>
    <mergeCell ref="C231:H231"/>
    <mergeCell ref="C232:H232"/>
    <mergeCell ref="D220:H220"/>
    <mergeCell ref="A221:A223"/>
    <mergeCell ref="A212:A214"/>
    <mergeCell ref="B212:B214"/>
    <mergeCell ref="C212:C214"/>
    <mergeCell ref="D212:D213"/>
    <mergeCell ref="E212:E213"/>
    <mergeCell ref="F212:G213"/>
    <mergeCell ref="H212:H213"/>
    <mergeCell ref="D214:H214"/>
    <mergeCell ref="A218:A220"/>
    <mergeCell ref="B218:B220"/>
    <mergeCell ref="C218:C220"/>
    <mergeCell ref="D218:D219"/>
    <mergeCell ref="E218:E219"/>
    <mergeCell ref="F218:G219"/>
    <mergeCell ref="H218:H219"/>
    <mergeCell ref="B221:B223"/>
    <mergeCell ref="C221:C223"/>
    <mergeCell ref="D221:D222"/>
    <mergeCell ref="Q80:Q82"/>
    <mergeCell ref="D82:H82"/>
    <mergeCell ref="A77:A79"/>
    <mergeCell ref="B77:B79"/>
    <mergeCell ref="C77:C79"/>
    <mergeCell ref="D77:D78"/>
    <mergeCell ref="E77:F78"/>
    <mergeCell ref="F91:G91"/>
    <mergeCell ref="Q91:Q92"/>
    <mergeCell ref="A93:A98"/>
    <mergeCell ref="B93:B98"/>
    <mergeCell ref="C93:C98"/>
    <mergeCell ref="D93:D97"/>
    <mergeCell ref="E93:E97"/>
    <mergeCell ref="F93:G97"/>
    <mergeCell ref="Q93:Q98"/>
    <mergeCell ref="D92:H92"/>
    <mergeCell ref="D104:H104"/>
    <mergeCell ref="A105:A106"/>
    <mergeCell ref="B105:B106"/>
    <mergeCell ref="C105:C106"/>
    <mergeCell ref="F105:G105"/>
    <mergeCell ref="Q105:Q106"/>
    <mergeCell ref="A107:A112"/>
    <mergeCell ref="B107:B112"/>
    <mergeCell ref="C107:C112"/>
    <mergeCell ref="D107:D111"/>
    <mergeCell ref="E107:E111"/>
    <mergeCell ref="F107:G111"/>
    <mergeCell ref="Q107:Q112"/>
    <mergeCell ref="D112:H112"/>
    <mergeCell ref="A127:A129"/>
    <mergeCell ref="B127:B129"/>
    <mergeCell ref="C127:C129"/>
    <mergeCell ref="D127:D128"/>
    <mergeCell ref="E127:E128"/>
    <mergeCell ref="F127:G128"/>
    <mergeCell ref="Q127:Q129"/>
    <mergeCell ref="D129:H129"/>
    <mergeCell ref="A130:A132"/>
    <mergeCell ref="B130:B132"/>
    <mergeCell ref="C130:C132"/>
    <mergeCell ref="D130:D131"/>
    <mergeCell ref="E130:E131"/>
    <mergeCell ref="F130:G131"/>
    <mergeCell ref="Q130:Q132"/>
    <mergeCell ref="A133:A134"/>
    <mergeCell ref="B133:B134"/>
    <mergeCell ref="C133:C134"/>
    <mergeCell ref="Q133:Q134"/>
    <mergeCell ref="D134:H134"/>
    <mergeCell ref="A135:A138"/>
    <mergeCell ref="B135:B138"/>
    <mergeCell ref="C135:C138"/>
    <mergeCell ref="F135:G135"/>
    <mergeCell ref="Q135:Q138"/>
    <mergeCell ref="F136:G136"/>
    <mergeCell ref="F137:G137"/>
    <mergeCell ref="D138:H138"/>
    <mergeCell ref="A139:A141"/>
    <mergeCell ref="B139:B141"/>
    <mergeCell ref="C139:C141"/>
    <mergeCell ref="F139:G139"/>
    <mergeCell ref="Q139:Q141"/>
    <mergeCell ref="F140:G140"/>
    <mergeCell ref="A142:A147"/>
    <mergeCell ref="B142:B147"/>
    <mergeCell ref="C142:C147"/>
    <mergeCell ref="D142:D146"/>
    <mergeCell ref="E142:E146"/>
    <mergeCell ref="F142:G146"/>
    <mergeCell ref="Q142:Q147"/>
    <mergeCell ref="A148:A151"/>
    <mergeCell ref="B148:B151"/>
    <mergeCell ref="C148:C151"/>
    <mergeCell ref="D148:D150"/>
    <mergeCell ref="E148:E150"/>
    <mergeCell ref="Q148:Q151"/>
    <mergeCell ref="F150:G150"/>
    <mergeCell ref="D151:H151"/>
    <mergeCell ref="A152:A154"/>
    <mergeCell ref="B152:B154"/>
    <mergeCell ref="C152:C154"/>
    <mergeCell ref="Q152:Q154"/>
    <mergeCell ref="F153:G153"/>
    <mergeCell ref="D154:H154"/>
    <mergeCell ref="A155:A157"/>
    <mergeCell ref="B155:B157"/>
    <mergeCell ref="C155:C157"/>
    <mergeCell ref="F155:G155"/>
    <mergeCell ref="Q155:Q157"/>
    <mergeCell ref="F156:G156"/>
    <mergeCell ref="D157:H157"/>
    <mergeCell ref="A158:A160"/>
    <mergeCell ref="B158:B160"/>
    <mergeCell ref="C158:C160"/>
    <mergeCell ref="F158:G158"/>
    <mergeCell ref="Q158:Q160"/>
    <mergeCell ref="F159:G159"/>
    <mergeCell ref="D160:H160"/>
    <mergeCell ref="A161:A163"/>
    <mergeCell ref="B161:B163"/>
    <mergeCell ref="C161:H161"/>
    <mergeCell ref="C162:H162"/>
    <mergeCell ref="C163:H163"/>
    <mergeCell ref="A164:A165"/>
    <mergeCell ref="B164:B165"/>
    <mergeCell ref="C164:C165"/>
    <mergeCell ref="A166:A169"/>
    <mergeCell ref="B166:B169"/>
    <mergeCell ref="C166:C169"/>
    <mergeCell ref="D166:D168"/>
    <mergeCell ref="E166:E168"/>
    <mergeCell ref="F166:G168"/>
    <mergeCell ref="D169:H169"/>
    <mergeCell ref="F164:G164"/>
    <mergeCell ref="A170:A172"/>
    <mergeCell ref="B170:B172"/>
    <mergeCell ref="C170:C172"/>
    <mergeCell ref="D170:D171"/>
    <mergeCell ref="E170:E171"/>
    <mergeCell ref="F170:G170"/>
    <mergeCell ref="F171:G171"/>
    <mergeCell ref="D172:H172"/>
    <mergeCell ref="A173:A175"/>
    <mergeCell ref="B173:B175"/>
    <mergeCell ref="C173:C175"/>
    <mergeCell ref="D173:D174"/>
    <mergeCell ref="E173:E174"/>
    <mergeCell ref="F173:G174"/>
    <mergeCell ref="H173:H174"/>
    <mergeCell ref="D175:H175"/>
    <mergeCell ref="A176:A177"/>
    <mergeCell ref="B176:B177"/>
    <mergeCell ref="C176:C177"/>
    <mergeCell ref="D177:H177"/>
    <mergeCell ref="A178:A181"/>
    <mergeCell ref="B178:B181"/>
    <mergeCell ref="C178:C181"/>
    <mergeCell ref="D178:D180"/>
    <mergeCell ref="E178:E180"/>
    <mergeCell ref="F178:G180"/>
    <mergeCell ref="H179:H180"/>
    <mergeCell ref="Q179:Q180"/>
    <mergeCell ref="D181:H181"/>
    <mergeCell ref="A182:A185"/>
    <mergeCell ref="B182:B185"/>
    <mergeCell ref="C182:C185"/>
    <mergeCell ref="F182:G182"/>
    <mergeCell ref="F183:G183"/>
    <mergeCell ref="F184:G184"/>
    <mergeCell ref="D185:H185"/>
    <mergeCell ref="A186:A187"/>
    <mergeCell ref="B186:B187"/>
    <mergeCell ref="C186:C187"/>
    <mergeCell ref="F186:G186"/>
    <mergeCell ref="D187:H187"/>
    <mergeCell ref="A188:A190"/>
    <mergeCell ref="B188:B190"/>
    <mergeCell ref="C188:C190"/>
    <mergeCell ref="D188:D189"/>
    <mergeCell ref="E188:E189"/>
    <mergeCell ref="F188:G189"/>
    <mergeCell ref="D190:H190"/>
    <mergeCell ref="Q191:Q192"/>
    <mergeCell ref="A194:A195"/>
    <mergeCell ref="A196:A198"/>
    <mergeCell ref="C196:C198"/>
    <mergeCell ref="Q196:Q197"/>
    <mergeCell ref="B197:B198"/>
    <mergeCell ref="F197:G197"/>
    <mergeCell ref="D198:H198"/>
    <mergeCell ref="A199:A200"/>
    <mergeCell ref="B199:B200"/>
    <mergeCell ref="C199:C200"/>
    <mergeCell ref="F199:G199"/>
    <mergeCell ref="D200:H200"/>
    <mergeCell ref="D195:H195"/>
    <mergeCell ref="D193:H193"/>
    <mergeCell ref="A191:A193"/>
    <mergeCell ref="B191:B193"/>
    <mergeCell ref="C191:C193"/>
    <mergeCell ref="D191:D192"/>
    <mergeCell ref="E191:E192"/>
    <mergeCell ref="F191:G192"/>
    <mergeCell ref="H191:H192"/>
    <mergeCell ref="I191:I192"/>
    <mergeCell ref="J191:J192"/>
    <mergeCell ref="A215:A217"/>
    <mergeCell ref="B215:B217"/>
    <mergeCell ref="C215:C217"/>
    <mergeCell ref="D215:D216"/>
    <mergeCell ref="E215:E216"/>
    <mergeCell ref="F215:G216"/>
    <mergeCell ref="H215:H216"/>
    <mergeCell ref="D217:H217"/>
    <mergeCell ref="I215:I216"/>
    <mergeCell ref="N215:N216"/>
    <mergeCell ref="O215:O216"/>
    <mergeCell ref="P215:P216"/>
    <mergeCell ref="Q215:Q216"/>
    <mergeCell ref="I218:I219"/>
    <mergeCell ref="J218:J219"/>
    <mergeCell ref="K218:K219"/>
    <mergeCell ref="L218:L219"/>
    <mergeCell ref="M218:M219"/>
    <mergeCell ref="N218:N219"/>
    <mergeCell ref="O218:O219"/>
    <mergeCell ref="P218:P219"/>
    <mergeCell ref="Q218:Q219"/>
    <mergeCell ref="A224:A226"/>
    <mergeCell ref="B224:B226"/>
    <mergeCell ref="C224:C226"/>
    <mergeCell ref="D224:D225"/>
    <mergeCell ref="E224:E225"/>
    <mergeCell ref="F224:G224"/>
    <mergeCell ref="F225:G225"/>
    <mergeCell ref="D226:H226"/>
    <mergeCell ref="I227:I228"/>
    <mergeCell ref="A227:A229"/>
    <mergeCell ref="B227:B229"/>
    <mergeCell ref="C227:C229"/>
    <mergeCell ref="D227:D228"/>
    <mergeCell ref="E227:E228"/>
    <mergeCell ref="F227:G228"/>
    <mergeCell ref="H227:H228"/>
    <mergeCell ref="D229:H229"/>
    <mergeCell ref="J227:J228"/>
    <mergeCell ref="K227:K228"/>
    <mergeCell ref="L227:L228"/>
    <mergeCell ref="M227:M228"/>
    <mergeCell ref="N227:N228"/>
    <mergeCell ref="O227:O228"/>
    <mergeCell ref="P227:P228"/>
    <mergeCell ref="Q227:Q228"/>
    <mergeCell ref="C230:H230"/>
    <mergeCell ref="A233:A239"/>
    <mergeCell ref="B233:B239"/>
    <mergeCell ref="C233:C239"/>
    <mergeCell ref="D233:D238"/>
    <mergeCell ref="E233:E238"/>
    <mergeCell ref="F233:G238"/>
    <mergeCell ref="D239:H239"/>
    <mergeCell ref="D251:H251"/>
    <mergeCell ref="A252:A257"/>
    <mergeCell ref="B252:B257"/>
    <mergeCell ref="C252:C257"/>
    <mergeCell ref="D252:D256"/>
    <mergeCell ref="E252:E256"/>
    <mergeCell ref="F252:G256"/>
    <mergeCell ref="D257:H257"/>
    <mergeCell ref="A240:A245"/>
    <mergeCell ref="B240:B245"/>
    <mergeCell ref="C240:C245"/>
    <mergeCell ref="D240:D244"/>
    <mergeCell ref="E240:E244"/>
    <mergeCell ref="F240:G244"/>
    <mergeCell ref="D245:H245"/>
    <mergeCell ref="D246:D250"/>
    <mergeCell ref="E246:E250"/>
    <mergeCell ref="A258:A263"/>
    <mergeCell ref="B258:B263"/>
    <mergeCell ref="C258:C263"/>
    <mergeCell ref="D258:D262"/>
    <mergeCell ref="E258:E262"/>
    <mergeCell ref="F258:G262"/>
    <mergeCell ref="D263:H263"/>
    <mergeCell ref="A246:A251"/>
    <mergeCell ref="B246:B251"/>
    <mergeCell ref="C246:C251"/>
    <mergeCell ref="F246:G250"/>
    <mergeCell ref="A270:A272"/>
    <mergeCell ref="B270:B272"/>
    <mergeCell ref="C270:C272"/>
    <mergeCell ref="D270:D271"/>
    <mergeCell ref="E270:E271"/>
    <mergeCell ref="F270:G271"/>
    <mergeCell ref="D272:H272"/>
    <mergeCell ref="A264:A266"/>
    <mergeCell ref="B264:B266"/>
    <mergeCell ref="C264:C266"/>
    <mergeCell ref="D264:D265"/>
    <mergeCell ref="E264:E265"/>
    <mergeCell ref="F264:G265"/>
    <mergeCell ref="D266:H266"/>
    <mergeCell ref="A267:A269"/>
    <mergeCell ref="B267:B269"/>
    <mergeCell ref="C267:C269"/>
    <mergeCell ref="D267:D268"/>
    <mergeCell ref="E267:E268"/>
    <mergeCell ref="F267:G268"/>
    <mergeCell ref="D269:H269"/>
  </mergeCells>
  <pageMargins left="0.59055118110236227" right="0.59055118110236227" top="0.59055118110236227" bottom="0.59055118110236227" header="0.31496062992125984" footer="0.31496062992125984"/>
  <pageSetup paperSize="9" scale="56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48"/>
  <sheetViews>
    <sheetView view="pageBreakPreview" zoomScale="90" zoomScaleSheetLayoutView="90" workbookViewId="0">
      <selection sqref="A1:S1"/>
    </sheetView>
  </sheetViews>
  <sheetFormatPr defaultRowHeight="15" x14ac:dyDescent="0.2"/>
  <cols>
    <col min="1" max="1" width="14.42578125" style="111" customWidth="1"/>
    <col min="2" max="2" width="41.140625" style="111" customWidth="1"/>
    <col min="3" max="3" width="19.5703125" style="111" customWidth="1"/>
    <col min="4" max="6" width="9.140625" style="111"/>
    <col min="7" max="7" width="10.5703125" style="111" customWidth="1"/>
    <col min="8" max="9" width="9.5703125" style="111" bestFit="1" customWidth="1"/>
    <col min="10" max="10" width="9.28515625" style="111" bestFit="1" customWidth="1"/>
    <col min="11" max="11" width="11.5703125" style="111" customWidth="1"/>
    <col min="12" max="13" width="13.28515625" style="111" customWidth="1"/>
    <col min="14" max="14" width="13.7109375" style="111" bestFit="1" customWidth="1"/>
    <col min="15" max="19" width="14.7109375" style="111" customWidth="1"/>
    <col min="20" max="16384" width="9.140625" style="111"/>
  </cols>
  <sheetData>
    <row r="1" spans="1:20" ht="36.75" customHeight="1" x14ac:dyDescent="0.2">
      <c r="A1" s="182" t="s">
        <v>880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</row>
    <row r="2" spans="1:20" ht="15.75" customHeight="1" x14ac:dyDescent="0.2">
      <c r="A2" s="195" t="s">
        <v>102</v>
      </c>
      <c r="B2" s="195" t="s">
        <v>0</v>
      </c>
      <c r="C2" s="195" t="s">
        <v>103</v>
      </c>
      <c r="D2" s="221" t="s">
        <v>1</v>
      </c>
      <c r="E2" s="222"/>
      <c r="F2" s="222"/>
      <c r="G2" s="223"/>
      <c r="H2" s="295" t="s">
        <v>2</v>
      </c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7"/>
      <c r="T2" s="78"/>
    </row>
    <row r="3" spans="1:20" ht="15.75" customHeight="1" x14ac:dyDescent="0.2">
      <c r="A3" s="204"/>
      <c r="B3" s="204"/>
      <c r="C3" s="204"/>
      <c r="D3" s="195" t="s">
        <v>4</v>
      </c>
      <c r="E3" s="195" t="s">
        <v>5</v>
      </c>
      <c r="F3" s="195" t="s">
        <v>6</v>
      </c>
      <c r="G3" s="195" t="s">
        <v>7</v>
      </c>
      <c r="H3" s="266" t="s">
        <v>527</v>
      </c>
      <c r="I3" s="267"/>
      <c r="J3" s="221" t="s">
        <v>552</v>
      </c>
      <c r="K3" s="222"/>
      <c r="L3" s="222"/>
      <c r="M3" s="222"/>
      <c r="N3" s="222"/>
      <c r="O3" s="222"/>
      <c r="P3" s="222"/>
      <c r="Q3" s="223"/>
      <c r="R3" s="266" t="s">
        <v>8</v>
      </c>
      <c r="S3" s="267"/>
      <c r="T3" s="78"/>
    </row>
    <row r="4" spans="1:20" ht="15.75" customHeight="1" x14ac:dyDescent="0.2">
      <c r="A4" s="204"/>
      <c r="B4" s="204"/>
      <c r="C4" s="204"/>
      <c r="D4" s="204"/>
      <c r="E4" s="204"/>
      <c r="F4" s="204"/>
      <c r="G4" s="204"/>
      <c r="H4" s="270"/>
      <c r="I4" s="271"/>
      <c r="J4" s="221" t="s">
        <v>9</v>
      </c>
      <c r="K4" s="223"/>
      <c r="L4" s="221" t="s">
        <v>10</v>
      </c>
      <c r="M4" s="223"/>
      <c r="N4" s="221" t="s">
        <v>11</v>
      </c>
      <c r="O4" s="223"/>
      <c r="P4" s="221" t="s">
        <v>12</v>
      </c>
      <c r="Q4" s="223"/>
      <c r="R4" s="270"/>
      <c r="S4" s="271"/>
      <c r="T4" s="78"/>
    </row>
    <row r="5" spans="1:20" ht="15.75" x14ac:dyDescent="0.2">
      <c r="A5" s="205"/>
      <c r="B5" s="205"/>
      <c r="C5" s="205"/>
      <c r="D5" s="205"/>
      <c r="E5" s="205"/>
      <c r="F5" s="205"/>
      <c r="G5" s="205"/>
      <c r="H5" s="54" t="s">
        <v>13</v>
      </c>
      <c r="I5" s="54" t="s">
        <v>14</v>
      </c>
      <c r="J5" s="54" t="s">
        <v>13</v>
      </c>
      <c r="K5" s="54" t="s">
        <v>14</v>
      </c>
      <c r="L5" s="54" t="s">
        <v>13</v>
      </c>
      <c r="M5" s="67" t="s">
        <v>14</v>
      </c>
      <c r="N5" s="54" t="s">
        <v>13</v>
      </c>
      <c r="O5" s="54" t="s">
        <v>14</v>
      </c>
      <c r="P5" s="67" t="s">
        <v>13</v>
      </c>
      <c r="Q5" s="54" t="s">
        <v>14</v>
      </c>
      <c r="R5" s="54" t="s">
        <v>15</v>
      </c>
      <c r="S5" s="54" t="s">
        <v>16</v>
      </c>
      <c r="T5" s="78"/>
    </row>
    <row r="6" spans="1:20" ht="47.25" x14ac:dyDescent="0.2">
      <c r="A6" s="195" t="s">
        <v>119</v>
      </c>
      <c r="B6" s="195" t="s">
        <v>435</v>
      </c>
      <c r="C6" s="54" t="s">
        <v>120</v>
      </c>
      <c r="D6" s="58" t="s">
        <v>121</v>
      </c>
      <c r="E6" s="58" t="s">
        <v>121</v>
      </c>
      <c r="F6" s="58" t="s">
        <v>121</v>
      </c>
      <c r="G6" s="58" t="s">
        <v>121</v>
      </c>
      <c r="H6" s="59">
        <f>H8+H35+H41</f>
        <v>20365.050000000003</v>
      </c>
      <c r="I6" s="59">
        <f t="shared" ref="I6:S6" si="0">I8+I35+I41</f>
        <v>18311.060000000001</v>
      </c>
      <c r="J6" s="58">
        <f t="shared" si="0"/>
        <v>6586.41</v>
      </c>
      <c r="K6" s="58">
        <f t="shared" si="0"/>
        <v>5451.8</v>
      </c>
      <c r="L6" s="59">
        <f>L8+L35+L41</f>
        <v>10522.607</v>
      </c>
      <c r="M6" s="59">
        <f>M8+M35+M41</f>
        <v>10522.609999999999</v>
      </c>
      <c r="N6" s="59">
        <f t="shared" si="0"/>
        <v>14094.580000000002</v>
      </c>
      <c r="O6" s="87">
        <f t="shared" si="0"/>
        <v>14094.580000000002</v>
      </c>
      <c r="P6" s="59">
        <f>P8+P35+P41</f>
        <v>20426.409999999996</v>
      </c>
      <c r="Q6" s="59">
        <f t="shared" si="0"/>
        <v>18861.62</v>
      </c>
      <c r="R6" s="58">
        <f t="shared" si="0"/>
        <v>12964.51</v>
      </c>
      <c r="S6" s="58">
        <f t="shared" si="0"/>
        <v>12279.07</v>
      </c>
      <c r="T6" s="78"/>
    </row>
    <row r="7" spans="1:20" s="113" customFormat="1" ht="98.25" customHeight="1" x14ac:dyDescent="0.2">
      <c r="A7" s="205"/>
      <c r="B7" s="205"/>
      <c r="C7" s="54" t="s">
        <v>141</v>
      </c>
      <c r="D7" s="58"/>
      <c r="E7" s="58"/>
      <c r="F7" s="58"/>
      <c r="G7" s="58"/>
      <c r="H7" s="59"/>
      <c r="I7" s="59"/>
      <c r="J7" s="58"/>
      <c r="K7" s="58"/>
      <c r="L7" s="58"/>
      <c r="M7" s="58"/>
      <c r="N7" s="58"/>
      <c r="O7" s="58"/>
      <c r="P7" s="59"/>
      <c r="Q7" s="59"/>
      <c r="R7" s="58"/>
      <c r="S7" s="58"/>
      <c r="T7" s="112"/>
    </row>
    <row r="8" spans="1:20" ht="47.25" x14ac:dyDescent="0.2">
      <c r="A8" s="195" t="s">
        <v>112</v>
      </c>
      <c r="B8" s="195" t="s">
        <v>142</v>
      </c>
      <c r="C8" s="54" t="s">
        <v>124</v>
      </c>
      <c r="D8" s="58" t="s">
        <v>121</v>
      </c>
      <c r="E8" s="58" t="s">
        <v>121</v>
      </c>
      <c r="F8" s="58" t="s">
        <v>121</v>
      </c>
      <c r="G8" s="58" t="s">
        <v>121</v>
      </c>
      <c r="H8" s="59">
        <v>14821.85</v>
      </c>
      <c r="I8" s="59">
        <f>SUM(I12:I34)</f>
        <v>12767.86</v>
      </c>
      <c r="J8" s="58">
        <f>SUM(J12:J33)</f>
        <v>6503.41</v>
      </c>
      <c r="K8" s="58">
        <f t="shared" ref="K8" si="1">SUM(K12:K33)</f>
        <v>5368.8</v>
      </c>
      <c r="L8" s="114">
        <f>L12+L13+L14+L15+L18+L19+L22+L24+L28+L29+L30+L31+L33</f>
        <v>10252.727000000001</v>
      </c>
      <c r="M8" s="114">
        <f t="shared" ref="M8:S8" si="2">M12+M13+M14+M15+M18+M19+M22+M24+M28+M29+M30+M31+M33</f>
        <v>10252.73</v>
      </c>
      <c r="N8" s="114">
        <f>N12+N13+N14+N15+N18+N19+N22+N24+N28+N29+N30+N31+N33</f>
        <v>13007.78</v>
      </c>
      <c r="O8" s="114">
        <f>O12+O13+O14+O15+O18+O19+O22+O24+O28+O29+O30+O31+O33</f>
        <v>13007.78</v>
      </c>
      <c r="P8" s="115">
        <f>P12+P13+P14+P15+P18+P19+P22+P24+P28+P29+P30+P31+P33+0.01</f>
        <v>18387.609999999997</v>
      </c>
      <c r="Q8" s="114">
        <f t="shared" si="2"/>
        <v>16822.82</v>
      </c>
      <c r="R8" s="114">
        <f t="shared" si="2"/>
        <v>11963.07</v>
      </c>
      <c r="S8" s="114">
        <f t="shared" si="2"/>
        <v>11963.07</v>
      </c>
      <c r="T8" s="78"/>
    </row>
    <row r="9" spans="1:20" ht="110.25" x14ac:dyDescent="0.2">
      <c r="A9" s="204"/>
      <c r="B9" s="205"/>
      <c r="C9" s="54" t="s">
        <v>125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78"/>
    </row>
    <row r="10" spans="1:20" ht="90" customHeight="1" x14ac:dyDescent="0.2">
      <c r="A10" s="204"/>
      <c r="B10" s="54" t="s">
        <v>553</v>
      </c>
      <c r="C10" s="54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78"/>
    </row>
    <row r="11" spans="1:20" ht="78.75" x14ac:dyDescent="0.2">
      <c r="A11" s="205"/>
      <c r="B11" s="54" t="s">
        <v>554</v>
      </c>
      <c r="C11" s="54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78"/>
    </row>
    <row r="12" spans="1:20" ht="94.5" x14ac:dyDescent="0.2">
      <c r="A12" s="54"/>
      <c r="B12" s="54" t="s">
        <v>144</v>
      </c>
      <c r="C12" s="54" t="s">
        <v>122</v>
      </c>
      <c r="D12" s="55" t="s">
        <v>127</v>
      </c>
      <c r="E12" s="55" t="s">
        <v>143</v>
      </c>
      <c r="F12" s="55" t="s">
        <v>555</v>
      </c>
      <c r="G12" s="55" t="s">
        <v>145</v>
      </c>
      <c r="H12" s="58">
        <v>41.64</v>
      </c>
      <c r="I12" s="58">
        <v>41.64</v>
      </c>
      <c r="J12" s="58">
        <v>0</v>
      </c>
      <c r="K12" s="59">
        <v>0</v>
      </c>
      <c r="L12" s="58">
        <v>13.32</v>
      </c>
      <c r="M12" s="58">
        <f>L12</f>
        <v>13.32</v>
      </c>
      <c r="N12" s="87">
        <v>33.78</v>
      </c>
      <c r="O12" s="58">
        <v>33.78</v>
      </c>
      <c r="P12" s="58">
        <v>55.01</v>
      </c>
      <c r="Q12" s="58">
        <v>55.01</v>
      </c>
      <c r="R12" s="58">
        <v>30</v>
      </c>
      <c r="S12" s="58">
        <v>30</v>
      </c>
      <c r="T12" s="78"/>
    </row>
    <row r="13" spans="1:20" ht="94.5" x14ac:dyDescent="0.2">
      <c r="A13" s="54"/>
      <c r="B13" s="54" t="s">
        <v>144</v>
      </c>
      <c r="C13" s="54" t="s">
        <v>122</v>
      </c>
      <c r="D13" s="55" t="s">
        <v>127</v>
      </c>
      <c r="E13" s="55" t="s">
        <v>143</v>
      </c>
      <c r="F13" s="55" t="s">
        <v>555</v>
      </c>
      <c r="G13" s="55" t="s">
        <v>556</v>
      </c>
      <c r="H13" s="58">
        <v>0</v>
      </c>
      <c r="I13" s="58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8">
        <v>0</v>
      </c>
      <c r="R13" s="58">
        <v>0</v>
      </c>
      <c r="S13" s="58">
        <v>0</v>
      </c>
      <c r="T13" s="78"/>
    </row>
    <row r="14" spans="1:20" ht="94.5" x14ac:dyDescent="0.2">
      <c r="A14" s="54"/>
      <c r="B14" s="54" t="s">
        <v>144</v>
      </c>
      <c r="C14" s="54" t="s">
        <v>122</v>
      </c>
      <c r="D14" s="55" t="s">
        <v>127</v>
      </c>
      <c r="E14" s="55" t="s">
        <v>143</v>
      </c>
      <c r="F14" s="55" t="s">
        <v>555</v>
      </c>
      <c r="G14" s="55" t="s">
        <v>205</v>
      </c>
      <c r="H14" s="58">
        <v>0</v>
      </c>
      <c r="I14" s="58">
        <v>0</v>
      </c>
      <c r="J14" s="59">
        <v>0</v>
      </c>
      <c r="K14" s="59">
        <v>0</v>
      </c>
      <c r="L14" s="59">
        <v>18.87</v>
      </c>
      <c r="M14" s="59">
        <v>18.87</v>
      </c>
      <c r="N14" s="59">
        <v>18.87</v>
      </c>
      <c r="O14" s="59">
        <v>18.87</v>
      </c>
      <c r="P14" s="59">
        <v>44.99</v>
      </c>
      <c r="Q14" s="58">
        <v>44.99</v>
      </c>
      <c r="R14" s="58">
        <v>50</v>
      </c>
      <c r="S14" s="58">
        <v>50</v>
      </c>
      <c r="T14" s="78"/>
    </row>
    <row r="15" spans="1:20" ht="94.5" x14ac:dyDescent="0.2">
      <c r="A15" s="54"/>
      <c r="B15" s="54" t="s">
        <v>144</v>
      </c>
      <c r="C15" s="54" t="s">
        <v>122</v>
      </c>
      <c r="D15" s="55" t="s">
        <v>127</v>
      </c>
      <c r="E15" s="55" t="s">
        <v>143</v>
      </c>
      <c r="F15" s="55" t="s">
        <v>555</v>
      </c>
      <c r="G15" s="55" t="s">
        <v>146</v>
      </c>
      <c r="H15" s="58">
        <v>38.35</v>
      </c>
      <c r="I15" s="58">
        <v>38.35</v>
      </c>
      <c r="J15" s="59">
        <v>0</v>
      </c>
      <c r="K15" s="59">
        <v>3.49</v>
      </c>
      <c r="L15" s="59">
        <f>J15</f>
        <v>0</v>
      </c>
      <c r="M15" s="59">
        <v>0</v>
      </c>
      <c r="N15" s="59">
        <v>0</v>
      </c>
      <c r="O15" s="59">
        <v>0</v>
      </c>
      <c r="P15" s="59">
        <v>0</v>
      </c>
      <c r="Q15" s="58">
        <v>0</v>
      </c>
      <c r="R15" s="58">
        <v>0</v>
      </c>
      <c r="S15" s="58">
        <v>0</v>
      </c>
      <c r="T15" s="78"/>
    </row>
    <row r="16" spans="1:20" ht="94.5" x14ac:dyDescent="0.2">
      <c r="A16" s="54"/>
      <c r="B16" s="54" t="s">
        <v>868</v>
      </c>
      <c r="C16" s="54" t="s">
        <v>122</v>
      </c>
      <c r="D16" s="55" t="s">
        <v>127</v>
      </c>
      <c r="E16" s="55" t="s">
        <v>143</v>
      </c>
      <c r="F16" s="55" t="s">
        <v>783</v>
      </c>
      <c r="G16" s="55" t="s">
        <v>130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78"/>
    </row>
    <row r="17" spans="1:20" ht="57" customHeight="1" x14ac:dyDescent="0.25">
      <c r="A17" s="54"/>
      <c r="B17" s="175" t="s">
        <v>557</v>
      </c>
      <c r="C17" s="54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78"/>
    </row>
    <row r="18" spans="1:20" ht="94.5" x14ac:dyDescent="0.2">
      <c r="A18" s="54"/>
      <c r="B18" s="54" t="s">
        <v>147</v>
      </c>
      <c r="C18" s="54"/>
      <c r="D18" s="55" t="s">
        <v>127</v>
      </c>
      <c r="E18" s="55" t="s">
        <v>143</v>
      </c>
      <c r="F18" s="55" t="s">
        <v>558</v>
      </c>
      <c r="G18" s="55" t="s">
        <v>145</v>
      </c>
      <c r="H18" s="58">
        <v>474.01</v>
      </c>
      <c r="I18" s="58">
        <v>474.01</v>
      </c>
      <c r="J18" s="58">
        <v>59</v>
      </c>
      <c r="K18" s="58">
        <v>0</v>
      </c>
      <c r="L18" s="58">
        <f>174.17+J18</f>
        <v>233.17</v>
      </c>
      <c r="M18" s="58">
        <v>233.17</v>
      </c>
      <c r="N18" s="58">
        <v>294</v>
      </c>
      <c r="O18" s="58">
        <v>294</v>
      </c>
      <c r="P18" s="58">
        <v>426</v>
      </c>
      <c r="Q18" s="58">
        <v>426</v>
      </c>
      <c r="R18" s="58">
        <v>474</v>
      </c>
      <c r="S18" s="58">
        <v>474</v>
      </c>
      <c r="T18" s="78"/>
    </row>
    <row r="19" spans="1:20" ht="15.75" x14ac:dyDescent="0.2">
      <c r="A19" s="54"/>
      <c r="B19" s="54"/>
      <c r="C19" s="54"/>
      <c r="D19" s="55" t="s">
        <v>127</v>
      </c>
      <c r="E19" s="55" t="s">
        <v>143</v>
      </c>
      <c r="F19" s="55" t="s">
        <v>558</v>
      </c>
      <c r="G19" s="55" t="s">
        <v>148</v>
      </c>
      <c r="H19" s="58">
        <v>60</v>
      </c>
      <c r="I19" s="58">
        <v>60</v>
      </c>
      <c r="J19" s="58">
        <v>0</v>
      </c>
      <c r="K19" s="58">
        <v>0</v>
      </c>
      <c r="L19" s="58">
        <v>148</v>
      </c>
      <c r="M19" s="58">
        <v>148</v>
      </c>
      <c r="N19" s="58">
        <v>148</v>
      </c>
      <c r="O19" s="58">
        <v>148</v>
      </c>
      <c r="P19" s="58">
        <v>148</v>
      </c>
      <c r="Q19" s="58">
        <v>148</v>
      </c>
      <c r="R19" s="58">
        <v>60</v>
      </c>
      <c r="S19" s="58">
        <v>60</v>
      </c>
      <c r="T19" s="78"/>
    </row>
    <row r="20" spans="1:20" ht="78.75" x14ac:dyDescent="0.2">
      <c r="A20" s="54"/>
      <c r="B20" s="54" t="s">
        <v>559</v>
      </c>
      <c r="C20" s="54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78"/>
    </row>
    <row r="21" spans="1:20" ht="15.75" customHeight="1" x14ac:dyDescent="0.2">
      <c r="A21" s="195"/>
      <c r="B21" s="195" t="s">
        <v>149</v>
      </c>
      <c r="C21" s="195" t="s">
        <v>122</v>
      </c>
      <c r="D21" s="55" t="s">
        <v>127</v>
      </c>
      <c r="E21" s="55" t="s">
        <v>143</v>
      </c>
      <c r="F21" s="55" t="s">
        <v>560</v>
      </c>
      <c r="G21" s="55"/>
      <c r="H21" s="58">
        <v>0</v>
      </c>
      <c r="I21" s="58">
        <v>0</v>
      </c>
      <c r="J21" s="58">
        <v>0</v>
      </c>
      <c r="K21" s="58">
        <v>0</v>
      </c>
      <c r="L21" s="58"/>
      <c r="M21" s="58">
        <v>0</v>
      </c>
      <c r="N21" s="58"/>
      <c r="O21" s="58">
        <v>0</v>
      </c>
      <c r="P21" s="58"/>
      <c r="Q21" s="58">
        <v>0</v>
      </c>
      <c r="R21" s="58"/>
      <c r="S21" s="58"/>
      <c r="T21" s="78"/>
    </row>
    <row r="22" spans="1:20" ht="15.75" x14ac:dyDescent="0.2">
      <c r="A22" s="205"/>
      <c r="B22" s="205"/>
      <c r="C22" s="205"/>
      <c r="D22" s="55" t="s">
        <v>127</v>
      </c>
      <c r="E22" s="55" t="s">
        <v>143</v>
      </c>
      <c r="F22" s="55" t="s">
        <v>560</v>
      </c>
      <c r="G22" s="55" t="s">
        <v>145</v>
      </c>
      <c r="H22" s="58">
        <v>20</v>
      </c>
      <c r="I22" s="58">
        <v>20</v>
      </c>
      <c r="J22" s="58">
        <v>0</v>
      </c>
      <c r="K22" s="58">
        <v>0</v>
      </c>
      <c r="L22" s="58">
        <v>20</v>
      </c>
      <c r="M22" s="58">
        <v>20</v>
      </c>
      <c r="N22" s="58">
        <f>L22</f>
        <v>20</v>
      </c>
      <c r="O22" s="58">
        <v>20</v>
      </c>
      <c r="P22" s="58">
        <v>20</v>
      </c>
      <c r="Q22" s="58">
        <v>20</v>
      </c>
      <c r="R22" s="58">
        <v>20</v>
      </c>
      <c r="S22" s="58">
        <v>20</v>
      </c>
      <c r="T22" s="78"/>
    </row>
    <row r="23" spans="1:20" ht="84.75" customHeight="1" x14ac:dyDescent="0.2">
      <c r="A23" s="54"/>
      <c r="B23" s="54" t="s">
        <v>150</v>
      </c>
      <c r="C23" s="54" t="s">
        <v>122</v>
      </c>
      <c r="D23" s="55" t="s">
        <v>127</v>
      </c>
      <c r="E23" s="55" t="s">
        <v>143</v>
      </c>
      <c r="F23" s="55" t="s">
        <v>561</v>
      </c>
      <c r="G23" s="55" t="s">
        <v>130</v>
      </c>
      <c r="H23" s="58"/>
      <c r="I23" s="58"/>
      <c r="J23" s="58">
        <f t="shared" ref="J23:Q23" si="3">J24</f>
        <v>0</v>
      </c>
      <c r="K23" s="58">
        <f t="shared" si="3"/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f t="shared" si="3"/>
        <v>655.16</v>
      </c>
      <c r="R23" s="58">
        <v>0</v>
      </c>
      <c r="S23" s="58"/>
      <c r="T23" s="78"/>
    </row>
    <row r="24" spans="1:20" ht="94.5" x14ac:dyDescent="0.2">
      <c r="A24" s="54"/>
      <c r="B24" s="54" t="s">
        <v>152</v>
      </c>
      <c r="C24" s="54" t="s">
        <v>122</v>
      </c>
      <c r="D24" s="55" t="s">
        <v>127</v>
      </c>
      <c r="E24" s="55" t="s">
        <v>143</v>
      </c>
      <c r="F24" s="55" t="s">
        <v>561</v>
      </c>
      <c r="G24" s="55" t="s">
        <v>130</v>
      </c>
      <c r="H24" s="58">
        <v>470</v>
      </c>
      <c r="I24" s="58">
        <v>470</v>
      </c>
      <c r="J24" s="58">
        <v>0</v>
      </c>
      <c r="K24" s="58">
        <v>0</v>
      </c>
      <c r="L24" s="58">
        <v>656</v>
      </c>
      <c r="M24" s="58">
        <v>656</v>
      </c>
      <c r="N24" s="58">
        <f>L24</f>
        <v>656</v>
      </c>
      <c r="O24" s="58">
        <v>656</v>
      </c>
      <c r="P24" s="58">
        <f>N24</f>
        <v>656</v>
      </c>
      <c r="Q24" s="58">
        <v>655.16</v>
      </c>
      <c r="R24" s="58">
        <v>470</v>
      </c>
      <c r="S24" s="58">
        <v>470</v>
      </c>
      <c r="T24" s="78"/>
    </row>
    <row r="25" spans="1:20" ht="78.75" x14ac:dyDescent="0.2">
      <c r="A25" s="54"/>
      <c r="B25" s="54" t="s">
        <v>152</v>
      </c>
      <c r="C25" s="54" t="s">
        <v>153</v>
      </c>
      <c r="D25" s="55" t="s">
        <v>108</v>
      </c>
      <c r="E25" s="55" t="s">
        <v>154</v>
      </c>
      <c r="F25" s="55" t="s">
        <v>151</v>
      </c>
      <c r="G25" s="55" t="s">
        <v>130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 s="78"/>
    </row>
    <row r="26" spans="1:20" ht="78.75" x14ac:dyDescent="0.2">
      <c r="A26" s="54"/>
      <c r="B26" s="54" t="s">
        <v>152</v>
      </c>
      <c r="C26" s="54" t="s">
        <v>155</v>
      </c>
      <c r="D26" s="55" t="s">
        <v>156</v>
      </c>
      <c r="E26" s="55" t="s">
        <v>395</v>
      </c>
      <c r="F26" s="55" t="s">
        <v>151</v>
      </c>
      <c r="G26" s="55" t="s">
        <v>130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78"/>
    </row>
    <row r="27" spans="1:20" ht="63" x14ac:dyDescent="0.2">
      <c r="A27" s="54"/>
      <c r="B27" s="54"/>
      <c r="C27" s="54" t="s">
        <v>155</v>
      </c>
      <c r="D27" s="55" t="s">
        <v>156</v>
      </c>
      <c r="E27" s="55" t="s">
        <v>395</v>
      </c>
      <c r="F27" s="55" t="s">
        <v>151</v>
      </c>
      <c r="G27" s="55" t="s">
        <v>157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78"/>
    </row>
    <row r="28" spans="1:20" ht="94.5" x14ac:dyDescent="0.2">
      <c r="A28" s="54"/>
      <c r="B28" s="54" t="s">
        <v>158</v>
      </c>
      <c r="C28" s="54" t="s">
        <v>122</v>
      </c>
      <c r="D28" s="55" t="s">
        <v>127</v>
      </c>
      <c r="E28" s="55" t="s">
        <v>143</v>
      </c>
      <c r="F28" s="55" t="s">
        <v>562</v>
      </c>
      <c r="G28" s="55" t="s">
        <v>129</v>
      </c>
      <c r="H28" s="58">
        <v>9661.77</v>
      </c>
      <c r="I28" s="58">
        <v>9661.77</v>
      </c>
      <c r="J28" s="58">
        <v>2069.81</v>
      </c>
      <c r="K28" s="58">
        <v>2069.81</v>
      </c>
      <c r="L28" s="59">
        <v>4680.857</v>
      </c>
      <c r="M28" s="58">
        <v>4680.8599999999997</v>
      </c>
      <c r="N28" s="58">
        <v>7354.62</v>
      </c>
      <c r="O28" s="58">
        <v>7354.62</v>
      </c>
      <c r="P28" s="59">
        <v>10793.25</v>
      </c>
      <c r="Q28" s="58">
        <v>10793.25</v>
      </c>
      <c r="R28" s="58">
        <v>9672.06</v>
      </c>
      <c r="S28" s="58">
        <v>9672.06</v>
      </c>
      <c r="T28" s="78"/>
    </row>
    <row r="29" spans="1:20" ht="94.5" x14ac:dyDescent="0.2">
      <c r="A29" s="54"/>
      <c r="B29" s="54"/>
      <c r="C29" s="54" t="s">
        <v>122</v>
      </c>
      <c r="D29" s="55" t="s">
        <v>127</v>
      </c>
      <c r="E29" s="55" t="s">
        <v>143</v>
      </c>
      <c r="F29" s="55" t="s">
        <v>562</v>
      </c>
      <c r="G29" s="55" t="s">
        <v>130</v>
      </c>
      <c r="H29" s="58">
        <v>0</v>
      </c>
      <c r="I29" s="58">
        <v>0</v>
      </c>
      <c r="J29" s="58">
        <v>1233.4100000000001</v>
      </c>
      <c r="K29" s="58">
        <v>1233.4100000000001</v>
      </c>
      <c r="L29" s="58">
        <v>1233.4100000000001</v>
      </c>
      <c r="M29" s="58">
        <v>1233.4100000000001</v>
      </c>
      <c r="N29" s="58">
        <v>1233.4100000000001</v>
      </c>
      <c r="O29" s="58">
        <v>1233.4100000000001</v>
      </c>
      <c r="P29" s="114">
        <v>2995.25</v>
      </c>
      <c r="Q29" s="58">
        <v>1431.31</v>
      </c>
      <c r="R29" s="58">
        <v>0</v>
      </c>
      <c r="S29" s="58">
        <v>0</v>
      </c>
      <c r="T29" s="78"/>
    </row>
    <row r="30" spans="1:20" ht="94.5" x14ac:dyDescent="0.2">
      <c r="A30" s="54"/>
      <c r="B30" s="54" t="s">
        <v>159</v>
      </c>
      <c r="C30" s="54" t="s">
        <v>122</v>
      </c>
      <c r="D30" s="55" t="s">
        <v>127</v>
      </c>
      <c r="E30" s="55" t="s">
        <v>143</v>
      </c>
      <c r="F30" s="55" t="s">
        <v>563</v>
      </c>
      <c r="G30" s="55" t="s">
        <v>130</v>
      </c>
      <c r="H30" s="58">
        <v>113.5</v>
      </c>
      <c r="I30" s="58">
        <v>113.5</v>
      </c>
      <c r="J30" s="58">
        <v>0</v>
      </c>
      <c r="K30" s="58">
        <v>0</v>
      </c>
      <c r="L30" s="58">
        <v>107.91</v>
      </c>
      <c r="M30" s="58">
        <v>107.91</v>
      </c>
      <c r="N30" s="58">
        <f>L30</f>
        <v>107.91</v>
      </c>
      <c r="O30" s="58">
        <v>107.91</v>
      </c>
      <c r="P30" s="58">
        <f>N30</f>
        <v>107.91</v>
      </c>
      <c r="Q30" s="58">
        <v>107.91</v>
      </c>
      <c r="R30" s="58">
        <v>107.91</v>
      </c>
      <c r="S30" s="58">
        <v>107.91</v>
      </c>
      <c r="T30" s="78"/>
    </row>
    <row r="31" spans="1:20" ht="94.5" x14ac:dyDescent="0.2">
      <c r="A31" s="54"/>
      <c r="B31" s="54" t="s">
        <v>160</v>
      </c>
      <c r="C31" s="54" t="s">
        <v>122</v>
      </c>
      <c r="D31" s="55" t="s">
        <v>127</v>
      </c>
      <c r="E31" s="55" t="s">
        <v>143</v>
      </c>
      <c r="F31" s="55" t="s">
        <v>564</v>
      </c>
      <c r="G31" s="55" t="s">
        <v>130</v>
      </c>
      <c r="H31" s="58">
        <v>1131.5</v>
      </c>
      <c r="I31" s="58">
        <v>1131.5</v>
      </c>
      <c r="J31" s="58">
        <v>1079.0999999999999</v>
      </c>
      <c r="K31" s="58">
        <v>0</v>
      </c>
      <c r="L31" s="58">
        <f>J31</f>
        <v>1079.0999999999999</v>
      </c>
      <c r="M31" s="58">
        <v>1079.0999999999999</v>
      </c>
      <c r="N31" s="58">
        <f>L31</f>
        <v>1079.0999999999999</v>
      </c>
      <c r="O31" s="58">
        <v>1079.0999999999999</v>
      </c>
      <c r="P31" s="58">
        <f>N31</f>
        <v>1079.0999999999999</v>
      </c>
      <c r="Q31" s="58">
        <v>1079.0999999999999</v>
      </c>
      <c r="R31" s="58">
        <v>1079.0999999999999</v>
      </c>
      <c r="S31" s="58">
        <v>1079.0999999999999</v>
      </c>
      <c r="T31" s="78"/>
    </row>
    <row r="32" spans="1:20" ht="94.5" x14ac:dyDescent="0.2">
      <c r="A32" s="54"/>
      <c r="B32" s="54" t="s">
        <v>438</v>
      </c>
      <c r="C32" s="54" t="s">
        <v>122</v>
      </c>
      <c r="D32" s="55" t="s">
        <v>127</v>
      </c>
      <c r="E32" s="55" t="s">
        <v>143</v>
      </c>
      <c r="F32" s="55"/>
      <c r="G32" s="55" t="s">
        <v>130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  <c r="R32" s="58">
        <v>0</v>
      </c>
      <c r="S32" s="58">
        <v>0</v>
      </c>
      <c r="T32" s="78"/>
    </row>
    <row r="33" spans="1:20" ht="189" x14ac:dyDescent="0.2">
      <c r="A33" s="54"/>
      <c r="B33" s="54" t="s">
        <v>439</v>
      </c>
      <c r="C33" s="54" t="s">
        <v>122</v>
      </c>
      <c r="D33" s="55" t="s">
        <v>127</v>
      </c>
      <c r="E33" s="55" t="s">
        <v>143</v>
      </c>
      <c r="F33" s="55" t="s">
        <v>565</v>
      </c>
      <c r="G33" s="55" t="s">
        <v>130</v>
      </c>
      <c r="H33" s="58">
        <v>2807.44</v>
      </c>
      <c r="I33" s="58">
        <v>753.45</v>
      </c>
      <c r="J33" s="59">
        <v>2062.09</v>
      </c>
      <c r="K33" s="58">
        <v>2062.09</v>
      </c>
      <c r="L33" s="58">
        <f>K33</f>
        <v>2062.09</v>
      </c>
      <c r="M33" s="58">
        <v>2062.09</v>
      </c>
      <c r="N33" s="58">
        <f>L33</f>
        <v>2062.09</v>
      </c>
      <c r="O33" s="58">
        <v>2062.09</v>
      </c>
      <c r="P33" s="58">
        <f>N33</f>
        <v>2062.09</v>
      </c>
      <c r="Q33" s="58">
        <v>2062.09</v>
      </c>
      <c r="R33" s="58">
        <v>0</v>
      </c>
      <c r="S33" s="58">
        <v>0</v>
      </c>
      <c r="T33" s="78"/>
    </row>
    <row r="34" spans="1:20" ht="204.75" x14ac:dyDescent="0.2">
      <c r="A34" s="54"/>
      <c r="B34" s="54" t="s">
        <v>440</v>
      </c>
      <c r="C34" s="54" t="s">
        <v>122</v>
      </c>
      <c r="D34" s="55" t="s">
        <v>127</v>
      </c>
      <c r="E34" s="55" t="s">
        <v>143</v>
      </c>
      <c r="F34" s="55" t="s">
        <v>565</v>
      </c>
      <c r="G34" s="55" t="s">
        <v>130</v>
      </c>
      <c r="H34" s="58">
        <v>3.64</v>
      </c>
      <c r="I34" s="58">
        <v>3.64</v>
      </c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78"/>
    </row>
    <row r="35" spans="1:20" ht="31.5" x14ac:dyDescent="0.2">
      <c r="A35" s="195" t="s">
        <v>115</v>
      </c>
      <c r="B35" s="195" t="s">
        <v>161</v>
      </c>
      <c r="C35" s="54" t="s">
        <v>137</v>
      </c>
      <c r="D35" s="58"/>
      <c r="E35" s="58"/>
      <c r="F35" s="58"/>
      <c r="G35" s="58"/>
      <c r="H35" s="58">
        <v>316</v>
      </c>
      <c r="I35" s="58">
        <f t="shared" ref="I35" si="4">SUM(I39:I40)</f>
        <v>316</v>
      </c>
      <c r="J35" s="58">
        <f>SUM(J39:J40)</f>
        <v>83</v>
      </c>
      <c r="K35" s="58">
        <f t="shared" ref="K35:S35" si="5">SUM(K39:K40)</f>
        <v>83</v>
      </c>
      <c r="L35" s="58">
        <f>SUM(L39:L40)</f>
        <v>269.88</v>
      </c>
      <c r="M35" s="58">
        <f t="shared" si="5"/>
        <v>269.88</v>
      </c>
      <c r="N35" s="58">
        <f>SUM(N37:N40)</f>
        <v>395.6</v>
      </c>
      <c r="O35" s="58">
        <f>SUM(O37:O40)</f>
        <v>395.6</v>
      </c>
      <c r="P35" s="58">
        <f>SUM(P37:P40)</f>
        <v>426</v>
      </c>
      <c r="Q35" s="58">
        <f>SUM(Q37:Q40)</f>
        <v>426</v>
      </c>
      <c r="R35" s="58">
        <f t="shared" si="5"/>
        <v>316</v>
      </c>
      <c r="S35" s="58">
        <f t="shared" si="5"/>
        <v>316</v>
      </c>
      <c r="T35" s="78"/>
    </row>
    <row r="36" spans="1:20" ht="94.5" x14ac:dyDescent="0.2">
      <c r="A36" s="204"/>
      <c r="B36" s="205"/>
      <c r="C36" s="54" t="s">
        <v>122</v>
      </c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</row>
    <row r="37" spans="1:20" ht="78.75" x14ac:dyDescent="0.2">
      <c r="A37" s="204"/>
      <c r="B37" s="54" t="s">
        <v>132</v>
      </c>
      <c r="C37" s="54"/>
      <c r="D37" s="55" t="s">
        <v>127</v>
      </c>
      <c r="E37" s="55" t="s">
        <v>143</v>
      </c>
      <c r="F37" s="55" t="s">
        <v>824</v>
      </c>
      <c r="G37" s="58"/>
      <c r="H37" s="58"/>
      <c r="I37" s="58"/>
      <c r="J37" s="58"/>
      <c r="K37" s="58"/>
      <c r="L37" s="58"/>
      <c r="M37" s="58"/>
      <c r="N37" s="58">
        <v>10</v>
      </c>
      <c r="O37" s="58">
        <v>10</v>
      </c>
      <c r="P37" s="58">
        <v>10</v>
      </c>
      <c r="Q37" s="58">
        <v>10</v>
      </c>
      <c r="R37" s="58"/>
      <c r="S37" s="58"/>
    </row>
    <row r="38" spans="1:20" ht="126" x14ac:dyDescent="0.2">
      <c r="A38" s="205"/>
      <c r="B38" s="54" t="s">
        <v>133</v>
      </c>
      <c r="C38" s="54"/>
      <c r="D38" s="55" t="s">
        <v>127</v>
      </c>
      <c r="E38" s="55" t="s">
        <v>143</v>
      </c>
      <c r="F38" s="55" t="s">
        <v>825</v>
      </c>
      <c r="G38" s="58">
        <v>612</v>
      </c>
      <c r="H38" s="58"/>
      <c r="I38" s="58"/>
      <c r="J38" s="58"/>
      <c r="K38" s="58"/>
      <c r="L38" s="58"/>
      <c r="M38" s="58"/>
      <c r="N38" s="58">
        <v>100</v>
      </c>
      <c r="O38" s="58">
        <v>100</v>
      </c>
      <c r="P38" s="58">
        <v>100</v>
      </c>
      <c r="Q38" s="58">
        <v>100</v>
      </c>
      <c r="R38" s="58"/>
      <c r="S38" s="58"/>
    </row>
    <row r="39" spans="1:20" ht="110.25" x14ac:dyDescent="0.2">
      <c r="A39" s="54"/>
      <c r="B39" s="54" t="s">
        <v>162</v>
      </c>
      <c r="C39" s="54" t="s">
        <v>122</v>
      </c>
      <c r="D39" s="55" t="s">
        <v>127</v>
      </c>
      <c r="E39" s="55" t="s">
        <v>143</v>
      </c>
      <c r="F39" s="55" t="s">
        <v>566</v>
      </c>
      <c r="G39" s="55" t="s">
        <v>145</v>
      </c>
      <c r="H39" s="58">
        <v>266</v>
      </c>
      <c r="I39" s="58">
        <v>266</v>
      </c>
      <c r="J39" s="58">
        <v>83</v>
      </c>
      <c r="K39" s="58">
        <v>83</v>
      </c>
      <c r="L39" s="59">
        <v>219.88</v>
      </c>
      <c r="M39" s="58">
        <v>219.88</v>
      </c>
      <c r="N39" s="58">
        <v>235.6</v>
      </c>
      <c r="O39" s="87">
        <v>235.6</v>
      </c>
      <c r="P39" s="58">
        <v>266</v>
      </c>
      <c r="Q39" s="58">
        <v>266</v>
      </c>
      <c r="R39" s="58">
        <v>266</v>
      </c>
      <c r="S39" s="58">
        <v>266</v>
      </c>
    </row>
    <row r="40" spans="1:20" ht="94.5" x14ac:dyDescent="0.2">
      <c r="A40" s="54"/>
      <c r="B40" s="54" t="s">
        <v>163</v>
      </c>
      <c r="C40" s="54" t="s">
        <v>122</v>
      </c>
      <c r="D40" s="55" t="s">
        <v>127</v>
      </c>
      <c r="E40" s="55" t="s">
        <v>143</v>
      </c>
      <c r="F40" s="55" t="s">
        <v>567</v>
      </c>
      <c r="G40" s="55" t="s">
        <v>145</v>
      </c>
      <c r="H40" s="58">
        <v>50</v>
      </c>
      <c r="I40" s="58">
        <v>50</v>
      </c>
      <c r="J40" s="58">
        <v>0</v>
      </c>
      <c r="K40" s="58">
        <v>0</v>
      </c>
      <c r="L40" s="58">
        <v>50</v>
      </c>
      <c r="M40" s="58">
        <v>50</v>
      </c>
      <c r="N40" s="58">
        <v>50</v>
      </c>
      <c r="O40" s="58">
        <v>50</v>
      </c>
      <c r="P40" s="58">
        <v>50</v>
      </c>
      <c r="Q40" s="58">
        <v>50</v>
      </c>
      <c r="R40" s="58">
        <v>50</v>
      </c>
      <c r="S40" s="58">
        <v>50</v>
      </c>
    </row>
    <row r="41" spans="1:20" ht="78.75" x14ac:dyDescent="0.2">
      <c r="A41" s="195" t="s">
        <v>117</v>
      </c>
      <c r="B41" s="54" t="s">
        <v>441</v>
      </c>
      <c r="C41" s="54" t="s">
        <v>137</v>
      </c>
      <c r="D41" s="58"/>
      <c r="E41" s="58"/>
      <c r="F41" s="58"/>
      <c r="G41" s="58"/>
      <c r="H41" s="59">
        <f>H43+H45+H47</f>
        <v>5227.2000000000007</v>
      </c>
      <c r="I41" s="59">
        <f>I43+I45+I47</f>
        <v>5227.2000000000007</v>
      </c>
      <c r="J41" s="58">
        <f>J44+J48</f>
        <v>0</v>
      </c>
      <c r="K41" s="58">
        <f t="shared" ref="K41:M41" si="6">K44+K48</f>
        <v>0</v>
      </c>
      <c r="L41" s="58">
        <f t="shared" si="6"/>
        <v>0</v>
      </c>
      <c r="M41" s="58">
        <f t="shared" si="6"/>
        <v>0</v>
      </c>
      <c r="N41" s="59">
        <f>N44+N48+N46</f>
        <v>691.19999999999993</v>
      </c>
      <c r="O41" s="59">
        <f t="shared" ref="O41:S41" si="7">O44+O48+O46</f>
        <v>691.19999999999993</v>
      </c>
      <c r="P41" s="59">
        <f t="shared" si="7"/>
        <v>1612.8000000000002</v>
      </c>
      <c r="Q41" s="59">
        <f>Q44+Q46+Q48</f>
        <v>1612.8000000000002</v>
      </c>
      <c r="R41" s="59">
        <f t="shared" si="7"/>
        <v>685.44</v>
      </c>
      <c r="S41" s="59">
        <f t="shared" si="7"/>
        <v>0</v>
      </c>
    </row>
    <row r="42" spans="1:20" ht="252.75" customHeight="1" x14ac:dyDescent="0.2">
      <c r="A42" s="204"/>
      <c r="B42" s="54" t="s">
        <v>442</v>
      </c>
      <c r="C42" s="54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</row>
    <row r="43" spans="1:20" ht="47.25" customHeight="1" x14ac:dyDescent="0.2">
      <c r="A43" s="204"/>
      <c r="B43" s="195" t="s">
        <v>568</v>
      </c>
      <c r="C43" s="54" t="s">
        <v>569</v>
      </c>
      <c r="D43" s="55" t="s">
        <v>114</v>
      </c>
      <c r="E43" s="55" t="s">
        <v>165</v>
      </c>
      <c r="F43" s="55" t="s">
        <v>166</v>
      </c>
      <c r="G43" s="55" t="s">
        <v>167</v>
      </c>
      <c r="H43" s="58">
        <v>914.76</v>
      </c>
      <c r="I43" s="58">
        <v>914.76</v>
      </c>
      <c r="J43" s="58"/>
      <c r="K43" s="58"/>
      <c r="L43" s="58"/>
      <c r="M43" s="58"/>
      <c r="N43" s="58"/>
      <c r="O43" s="58"/>
      <c r="P43" s="58"/>
      <c r="Q43" s="58"/>
      <c r="R43" s="58"/>
      <c r="S43" s="58"/>
    </row>
    <row r="44" spans="1:20" ht="31.5" x14ac:dyDescent="0.2">
      <c r="A44" s="204"/>
      <c r="B44" s="205"/>
      <c r="C44" s="54" t="s">
        <v>570</v>
      </c>
      <c r="D44" s="55" t="s">
        <v>459</v>
      </c>
      <c r="E44" s="55" t="s">
        <v>165</v>
      </c>
      <c r="F44" s="55" t="s">
        <v>571</v>
      </c>
      <c r="G44" s="58">
        <v>322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293.76</v>
      </c>
      <c r="O44" s="58">
        <v>293.76</v>
      </c>
      <c r="P44" s="58">
        <v>685.44</v>
      </c>
      <c r="Q44" s="58">
        <v>685.44</v>
      </c>
      <c r="R44" s="58">
        <v>685.44</v>
      </c>
      <c r="S44" s="58">
        <v>0</v>
      </c>
    </row>
    <row r="45" spans="1:20" ht="47.25" customHeight="1" x14ac:dyDescent="0.2">
      <c r="A45" s="204"/>
      <c r="B45" s="195" t="s">
        <v>572</v>
      </c>
      <c r="C45" s="54" t="s">
        <v>569</v>
      </c>
      <c r="D45" s="55" t="s">
        <v>114</v>
      </c>
      <c r="E45" s="55" t="s">
        <v>165</v>
      </c>
      <c r="F45" s="55" t="s">
        <v>573</v>
      </c>
      <c r="G45" s="55" t="s">
        <v>167</v>
      </c>
      <c r="H45" s="58">
        <v>1176.1199999999999</v>
      </c>
      <c r="I45" s="58">
        <v>1176.1199999999999</v>
      </c>
      <c r="J45" s="58"/>
      <c r="K45" s="58"/>
      <c r="L45" s="58"/>
      <c r="M45" s="58"/>
      <c r="N45" s="58"/>
      <c r="O45" s="58"/>
      <c r="P45" s="58"/>
      <c r="Q45" s="58"/>
      <c r="R45" s="58"/>
      <c r="S45" s="58"/>
    </row>
    <row r="46" spans="1:20" ht="31.5" x14ac:dyDescent="0.2">
      <c r="A46" s="204"/>
      <c r="B46" s="205"/>
      <c r="C46" s="54" t="s">
        <v>570</v>
      </c>
      <c r="D46" s="55" t="s">
        <v>459</v>
      </c>
      <c r="E46" s="55" t="s">
        <v>165</v>
      </c>
      <c r="F46" s="55" t="s">
        <v>574</v>
      </c>
      <c r="G46" s="58">
        <v>322</v>
      </c>
      <c r="H46" s="58"/>
      <c r="I46" s="58"/>
      <c r="J46" s="58">
        <v>0</v>
      </c>
      <c r="K46" s="58">
        <v>0</v>
      </c>
      <c r="L46" s="58">
        <v>0</v>
      </c>
      <c r="M46" s="58">
        <v>0</v>
      </c>
      <c r="N46" s="58">
        <v>155.52000000000001</v>
      </c>
      <c r="O46" s="58">
        <v>155.52000000000001</v>
      </c>
      <c r="P46" s="58">
        <v>362.88</v>
      </c>
      <c r="Q46" s="58">
        <v>362.88</v>
      </c>
      <c r="R46" s="58">
        <v>0</v>
      </c>
      <c r="S46" s="58">
        <v>0</v>
      </c>
    </row>
    <row r="47" spans="1:20" ht="47.25" customHeight="1" x14ac:dyDescent="0.2">
      <c r="A47" s="204"/>
      <c r="B47" s="195" t="s">
        <v>575</v>
      </c>
      <c r="C47" s="54" t="s">
        <v>569</v>
      </c>
      <c r="D47" s="55" t="s">
        <v>114</v>
      </c>
      <c r="E47" s="55" t="s">
        <v>165</v>
      </c>
      <c r="F47" s="55" t="s">
        <v>576</v>
      </c>
      <c r="G47" s="55" t="s">
        <v>167</v>
      </c>
      <c r="H47" s="58">
        <v>3136.32</v>
      </c>
      <c r="I47" s="58">
        <v>3136.32</v>
      </c>
      <c r="J47" s="58"/>
      <c r="K47" s="58"/>
      <c r="L47" s="58"/>
      <c r="M47" s="58"/>
      <c r="N47" s="58"/>
      <c r="O47" s="58"/>
      <c r="P47" s="58"/>
      <c r="Q47" s="58"/>
      <c r="R47" s="58"/>
      <c r="S47" s="58"/>
    </row>
    <row r="48" spans="1:20" ht="31.5" x14ac:dyDescent="0.2">
      <c r="A48" s="205"/>
      <c r="B48" s="205"/>
      <c r="C48" s="54" t="s">
        <v>570</v>
      </c>
      <c r="D48" s="55" t="s">
        <v>459</v>
      </c>
      <c r="E48" s="55" t="s">
        <v>165</v>
      </c>
      <c r="F48" s="55" t="s">
        <v>577</v>
      </c>
      <c r="G48" s="55" t="s">
        <v>167</v>
      </c>
      <c r="H48" s="58"/>
      <c r="I48" s="58"/>
      <c r="J48" s="58">
        <v>0</v>
      </c>
      <c r="K48" s="58">
        <v>0</v>
      </c>
      <c r="L48" s="58">
        <v>0</v>
      </c>
      <c r="M48" s="58">
        <v>0</v>
      </c>
      <c r="N48" s="58">
        <v>241.92</v>
      </c>
      <c r="O48" s="58">
        <v>241.92</v>
      </c>
      <c r="P48" s="58">
        <v>564.48</v>
      </c>
      <c r="Q48" s="58">
        <v>564.48</v>
      </c>
      <c r="R48" s="58">
        <v>0</v>
      </c>
      <c r="S48" s="58">
        <v>0</v>
      </c>
    </row>
  </sheetData>
  <mergeCells count="30">
    <mergeCell ref="A1:S1"/>
    <mergeCell ref="A6:A7"/>
    <mergeCell ref="A21:A22"/>
    <mergeCell ref="A2:A5"/>
    <mergeCell ref="B2:B5"/>
    <mergeCell ref="C2:C5"/>
    <mergeCell ref="D2:G2"/>
    <mergeCell ref="H2:S2"/>
    <mergeCell ref="G3:G5"/>
    <mergeCell ref="H3:I4"/>
    <mergeCell ref="J3:Q3"/>
    <mergeCell ref="R3:S4"/>
    <mergeCell ref="J4:K4"/>
    <mergeCell ref="D3:D5"/>
    <mergeCell ref="E3:E5"/>
    <mergeCell ref="F3:F5"/>
    <mergeCell ref="B21:B22"/>
    <mergeCell ref="C21:C22"/>
    <mergeCell ref="A35:A38"/>
    <mergeCell ref="B35:B36"/>
    <mergeCell ref="L4:M4"/>
    <mergeCell ref="N4:O4"/>
    <mergeCell ref="P4:Q4"/>
    <mergeCell ref="A41:A48"/>
    <mergeCell ref="B43:B44"/>
    <mergeCell ref="B45:B46"/>
    <mergeCell ref="B47:B48"/>
    <mergeCell ref="B6:B7"/>
    <mergeCell ref="A8:A11"/>
    <mergeCell ref="B8:B9"/>
  </mergeCells>
  <pageMargins left="0.59055118110236227" right="0.59055118110236227" top="0.59055118110236227" bottom="0.59055118110236227" header="0.31496062992125984" footer="0.31496062992125984"/>
  <pageSetup paperSize="9" scale="51" fitToHeight="0" orientation="landscape" r:id="rId1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T26"/>
  <sheetViews>
    <sheetView view="pageBreakPreview" zoomScaleSheetLayoutView="100" workbookViewId="0">
      <selection activeCell="P12" sqref="P12"/>
    </sheetView>
  </sheetViews>
  <sheetFormatPr defaultRowHeight="15.75" x14ac:dyDescent="0.2"/>
  <cols>
    <col min="1" max="1" width="15.28515625" style="110" customWidth="1"/>
    <col min="2" max="2" width="36.140625" style="110" customWidth="1"/>
    <col min="3" max="3" width="20.85546875" style="110" customWidth="1"/>
    <col min="4" max="6" width="9.140625" style="110"/>
    <col min="7" max="7" width="9.28515625" style="110" bestFit="1" customWidth="1"/>
    <col min="8" max="8" width="9.5703125" style="110" customWidth="1"/>
    <col min="9" max="9" width="10.140625" style="110" customWidth="1"/>
    <col min="10" max="15" width="9.28515625" style="110" bestFit="1" customWidth="1"/>
    <col min="16" max="16" width="9.5703125" style="110" bestFit="1" customWidth="1"/>
    <col min="17" max="17" width="9.28515625" style="110" bestFit="1" customWidth="1"/>
    <col min="18" max="19" width="9.5703125" style="110" bestFit="1" customWidth="1"/>
    <col min="20" max="20" width="16.5703125" style="110" customWidth="1"/>
    <col min="21" max="16384" width="9.140625" style="109"/>
  </cols>
  <sheetData>
    <row r="1" spans="1:20" ht="47.25" customHeight="1" x14ac:dyDescent="0.2">
      <c r="A1" s="182" t="s">
        <v>873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</row>
    <row r="2" spans="1:20" ht="42" customHeight="1" x14ac:dyDescent="0.2">
      <c r="A2" s="292" t="s">
        <v>102</v>
      </c>
      <c r="B2" s="292" t="s">
        <v>0</v>
      </c>
      <c r="C2" s="292" t="s">
        <v>103</v>
      </c>
      <c r="D2" s="221" t="s">
        <v>1</v>
      </c>
      <c r="E2" s="222"/>
      <c r="F2" s="222"/>
      <c r="G2" s="223"/>
      <c r="H2" s="295" t="s">
        <v>2</v>
      </c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7"/>
      <c r="T2" s="292" t="s">
        <v>3</v>
      </c>
    </row>
    <row r="3" spans="1:20" ht="15.75" customHeight="1" x14ac:dyDescent="0.2">
      <c r="A3" s="293"/>
      <c r="B3" s="293"/>
      <c r="C3" s="293"/>
      <c r="D3" s="195" t="s">
        <v>4</v>
      </c>
      <c r="E3" s="195" t="s">
        <v>5</v>
      </c>
      <c r="F3" s="195" t="s">
        <v>6</v>
      </c>
      <c r="G3" s="195" t="s">
        <v>7</v>
      </c>
      <c r="H3" s="266" t="s">
        <v>516</v>
      </c>
      <c r="I3" s="267"/>
      <c r="J3" s="221" t="s">
        <v>512</v>
      </c>
      <c r="K3" s="222"/>
      <c r="L3" s="222"/>
      <c r="M3" s="222"/>
      <c r="N3" s="222"/>
      <c r="O3" s="222"/>
      <c r="P3" s="222"/>
      <c r="Q3" s="223"/>
      <c r="R3" s="266" t="s">
        <v>8</v>
      </c>
      <c r="S3" s="267"/>
      <c r="T3" s="293"/>
    </row>
    <row r="4" spans="1:20" ht="33.75" customHeight="1" x14ac:dyDescent="0.2">
      <c r="A4" s="293"/>
      <c r="B4" s="293"/>
      <c r="C4" s="293"/>
      <c r="D4" s="204"/>
      <c r="E4" s="204"/>
      <c r="F4" s="204"/>
      <c r="G4" s="204"/>
      <c r="H4" s="270"/>
      <c r="I4" s="271"/>
      <c r="J4" s="221" t="s">
        <v>9</v>
      </c>
      <c r="K4" s="223"/>
      <c r="L4" s="221" t="s">
        <v>10</v>
      </c>
      <c r="M4" s="223"/>
      <c r="N4" s="221" t="s">
        <v>11</v>
      </c>
      <c r="O4" s="223"/>
      <c r="P4" s="221" t="s">
        <v>12</v>
      </c>
      <c r="Q4" s="223"/>
      <c r="R4" s="270"/>
      <c r="S4" s="271"/>
      <c r="T4" s="293"/>
    </row>
    <row r="5" spans="1:20" x14ac:dyDescent="0.2">
      <c r="A5" s="294"/>
      <c r="B5" s="294"/>
      <c r="C5" s="294"/>
      <c r="D5" s="205"/>
      <c r="E5" s="205"/>
      <c r="F5" s="205"/>
      <c r="G5" s="205"/>
      <c r="H5" s="54" t="s">
        <v>13</v>
      </c>
      <c r="I5" s="54" t="s">
        <v>14</v>
      </c>
      <c r="J5" s="54" t="s">
        <v>13</v>
      </c>
      <c r="K5" s="54" t="s">
        <v>14</v>
      </c>
      <c r="L5" s="54" t="s">
        <v>13</v>
      </c>
      <c r="M5" s="54" t="s">
        <v>14</v>
      </c>
      <c r="N5" s="54" t="s">
        <v>13</v>
      </c>
      <c r="O5" s="54" t="s">
        <v>14</v>
      </c>
      <c r="P5" s="54" t="s">
        <v>13</v>
      </c>
      <c r="Q5" s="54" t="s">
        <v>14</v>
      </c>
      <c r="R5" s="54" t="s">
        <v>15</v>
      </c>
      <c r="S5" s="54" t="s">
        <v>16</v>
      </c>
      <c r="T5" s="294"/>
    </row>
    <row r="6" spans="1:20" s="110" customFormat="1" ht="53.25" customHeight="1" x14ac:dyDescent="0.2">
      <c r="A6" s="292" t="s">
        <v>119</v>
      </c>
      <c r="B6" s="292" t="s">
        <v>446</v>
      </c>
      <c r="C6" s="195" t="s">
        <v>120</v>
      </c>
      <c r="D6" s="197" t="s">
        <v>121</v>
      </c>
      <c r="E6" s="197" t="s">
        <v>121</v>
      </c>
      <c r="F6" s="197" t="s">
        <v>121</v>
      </c>
      <c r="G6" s="197" t="s">
        <v>121</v>
      </c>
      <c r="H6" s="358">
        <f>H8+H18</f>
        <v>9686.7899999999991</v>
      </c>
      <c r="I6" s="358">
        <f>I8+I18</f>
        <v>9602.6300000000028</v>
      </c>
      <c r="J6" s="358">
        <v>2262.1799999999998</v>
      </c>
      <c r="K6" s="358">
        <v>2226.2199999999998</v>
      </c>
      <c r="L6" s="358">
        <v>5231.47</v>
      </c>
      <c r="M6" s="358">
        <v>4736.62</v>
      </c>
      <c r="N6" s="358">
        <v>7562.29</v>
      </c>
      <c r="O6" s="358">
        <v>7071.6</v>
      </c>
      <c r="P6" s="358">
        <v>10071.09</v>
      </c>
      <c r="Q6" s="358">
        <v>9936.51</v>
      </c>
      <c r="R6" s="358">
        <v>10093.209999999999</v>
      </c>
      <c r="S6" s="358">
        <v>10093.209999999999</v>
      </c>
      <c r="T6" s="116"/>
    </row>
    <row r="7" spans="1:20" x14ac:dyDescent="0.2">
      <c r="A7" s="294"/>
      <c r="B7" s="294"/>
      <c r="C7" s="205"/>
      <c r="D7" s="357"/>
      <c r="E7" s="357"/>
      <c r="F7" s="357"/>
      <c r="G7" s="357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116"/>
    </row>
    <row r="8" spans="1:20" ht="60" customHeight="1" x14ac:dyDescent="0.2">
      <c r="A8" s="195" t="s">
        <v>112</v>
      </c>
      <c r="B8" s="292" t="s">
        <v>168</v>
      </c>
      <c r="C8" s="105" t="s">
        <v>517</v>
      </c>
      <c r="D8" s="58" t="s">
        <v>121</v>
      </c>
      <c r="E8" s="58" t="s">
        <v>121</v>
      </c>
      <c r="F8" s="58" t="s">
        <v>121</v>
      </c>
      <c r="G8" s="58" t="s">
        <v>121</v>
      </c>
      <c r="H8" s="59">
        <v>0</v>
      </c>
      <c r="I8" s="59">
        <v>0</v>
      </c>
      <c r="J8" s="59">
        <v>2262.1799999999998</v>
      </c>
      <c r="K8" s="59">
        <v>2226.2199999999998</v>
      </c>
      <c r="L8" s="59">
        <v>5231.47</v>
      </c>
      <c r="M8" s="59">
        <v>4736.62</v>
      </c>
      <c r="N8" s="59">
        <v>7562.29</v>
      </c>
      <c r="O8" s="59">
        <v>7071.6</v>
      </c>
      <c r="P8" s="59">
        <v>10071.09</v>
      </c>
      <c r="Q8" s="59">
        <v>9936.51</v>
      </c>
      <c r="R8" s="59">
        <v>10093.209999999999</v>
      </c>
      <c r="S8" s="59">
        <v>10093.209999999999</v>
      </c>
      <c r="T8" s="105"/>
    </row>
    <row r="9" spans="1:20" ht="66" hidden="1" customHeight="1" thickTop="1" thickBot="1" x14ac:dyDescent="0.25">
      <c r="A9" s="204"/>
      <c r="B9" s="293"/>
      <c r="C9" s="292" t="s">
        <v>277</v>
      </c>
      <c r="D9" s="55" t="s">
        <v>459</v>
      </c>
      <c r="E9" s="55" t="s">
        <v>169</v>
      </c>
      <c r="F9" s="55" t="s">
        <v>518</v>
      </c>
      <c r="G9" s="58">
        <v>244</v>
      </c>
      <c r="H9" s="59">
        <v>0</v>
      </c>
      <c r="I9" s="59">
        <v>0</v>
      </c>
      <c r="J9" s="59">
        <v>27.37</v>
      </c>
      <c r="K9" s="59">
        <v>9.3000000000000007</v>
      </c>
      <c r="L9" s="59">
        <v>48.6</v>
      </c>
      <c r="M9" s="59">
        <v>9.3000000000000007</v>
      </c>
      <c r="N9" s="59">
        <v>63.6</v>
      </c>
      <c r="O9" s="59">
        <f t="shared" ref="O9" si="0">O11+O16</f>
        <v>737.77</v>
      </c>
      <c r="P9" s="59">
        <v>150</v>
      </c>
      <c r="Q9" s="59">
        <f t="shared" ref="Q9" si="1">Q11+Q16</f>
        <v>1140.08</v>
      </c>
      <c r="R9" s="59">
        <v>150</v>
      </c>
      <c r="S9" s="59">
        <v>150</v>
      </c>
      <c r="T9" s="116"/>
    </row>
    <row r="10" spans="1:20" ht="100.5" hidden="1" customHeight="1" thickTop="1" thickBot="1" x14ac:dyDescent="0.25">
      <c r="A10" s="204"/>
      <c r="B10" s="293"/>
      <c r="C10" s="293"/>
      <c r="D10" s="55" t="s">
        <v>459</v>
      </c>
      <c r="E10" s="55" t="s">
        <v>169</v>
      </c>
      <c r="F10" s="55" t="s">
        <v>519</v>
      </c>
      <c r="G10" s="58">
        <v>111</v>
      </c>
      <c r="H10" s="59">
        <v>0</v>
      </c>
      <c r="I10" s="59">
        <v>0</v>
      </c>
      <c r="J10" s="59">
        <v>1564.72</v>
      </c>
      <c r="K10" s="59">
        <v>1564.72</v>
      </c>
      <c r="L10" s="59">
        <v>3280.83</v>
      </c>
      <c r="M10" s="59">
        <v>3240.04</v>
      </c>
      <c r="N10" s="59">
        <v>4921.25</v>
      </c>
      <c r="O10" s="59">
        <v>0</v>
      </c>
      <c r="P10" s="59">
        <v>6561.69</v>
      </c>
      <c r="Q10" s="59">
        <v>0</v>
      </c>
      <c r="R10" s="59">
        <v>6561.69</v>
      </c>
      <c r="S10" s="59">
        <v>6561.69</v>
      </c>
      <c r="T10" s="116"/>
    </row>
    <row r="11" spans="1:20" ht="67.5" hidden="1" customHeight="1" x14ac:dyDescent="0.2">
      <c r="A11" s="204"/>
      <c r="B11" s="293"/>
      <c r="C11" s="293"/>
      <c r="D11" s="55" t="s">
        <v>459</v>
      </c>
      <c r="E11" s="55" t="s">
        <v>169</v>
      </c>
      <c r="F11" s="55" t="s">
        <v>519</v>
      </c>
      <c r="G11" s="58">
        <v>112</v>
      </c>
      <c r="H11" s="59">
        <v>0</v>
      </c>
      <c r="I11" s="59">
        <v>0</v>
      </c>
      <c r="J11" s="59">
        <v>19.3</v>
      </c>
      <c r="K11" s="59">
        <v>19.3</v>
      </c>
      <c r="L11" s="59">
        <v>37.630000000000003</v>
      </c>
      <c r="M11" s="59">
        <v>35.93</v>
      </c>
      <c r="N11" s="59">
        <v>41.83</v>
      </c>
      <c r="O11" s="59">
        <f>O24+O25</f>
        <v>0</v>
      </c>
      <c r="P11" s="59">
        <v>50.59</v>
      </c>
      <c r="Q11" s="59">
        <f>Q24+Q25</f>
        <v>0</v>
      </c>
      <c r="R11" s="59">
        <v>50.59</v>
      </c>
      <c r="S11" s="59">
        <v>50.59</v>
      </c>
      <c r="T11" s="116"/>
    </row>
    <row r="12" spans="1:20" ht="50.25" customHeight="1" x14ac:dyDescent="0.2">
      <c r="A12" s="204"/>
      <c r="B12" s="293"/>
      <c r="C12" s="293"/>
      <c r="D12" s="55" t="s">
        <v>459</v>
      </c>
      <c r="E12" s="55" t="s">
        <v>169</v>
      </c>
      <c r="F12" s="55" t="s">
        <v>518</v>
      </c>
      <c r="G12" s="58">
        <v>244</v>
      </c>
      <c r="H12" s="59">
        <v>0</v>
      </c>
      <c r="I12" s="59">
        <v>0</v>
      </c>
      <c r="J12" s="59">
        <v>27.37</v>
      </c>
      <c r="K12" s="59">
        <v>9.3000000000000007</v>
      </c>
      <c r="L12" s="59">
        <v>48.6</v>
      </c>
      <c r="M12" s="59">
        <v>9.3000000000000007</v>
      </c>
      <c r="N12" s="59">
        <v>63.6</v>
      </c>
      <c r="O12" s="59">
        <v>18.3</v>
      </c>
      <c r="P12" s="59">
        <v>144.27000000000001</v>
      </c>
      <c r="Q12" s="59">
        <v>29.8</v>
      </c>
      <c r="R12" s="59">
        <v>150</v>
      </c>
      <c r="S12" s="59">
        <v>150</v>
      </c>
      <c r="T12" s="116"/>
    </row>
    <row r="13" spans="1:20" ht="50.25" customHeight="1" x14ac:dyDescent="0.2">
      <c r="A13" s="204"/>
      <c r="B13" s="293"/>
      <c r="C13" s="293"/>
      <c r="D13" s="55" t="s">
        <v>459</v>
      </c>
      <c r="E13" s="55" t="s">
        <v>169</v>
      </c>
      <c r="F13" s="55" t="s">
        <v>519</v>
      </c>
      <c r="G13" s="58">
        <v>111</v>
      </c>
      <c r="H13" s="59">
        <v>0</v>
      </c>
      <c r="I13" s="59">
        <v>0</v>
      </c>
      <c r="J13" s="59">
        <v>1564.72</v>
      </c>
      <c r="K13" s="59">
        <v>1564.72</v>
      </c>
      <c r="L13" s="59">
        <v>3280.83</v>
      </c>
      <c r="M13" s="59">
        <v>3240.04</v>
      </c>
      <c r="N13" s="59">
        <v>4921.25</v>
      </c>
      <c r="O13" s="59">
        <v>4805.5200000000004</v>
      </c>
      <c r="P13" s="59">
        <v>6671.82</v>
      </c>
      <c r="Q13" s="59">
        <v>6671.82</v>
      </c>
      <c r="R13" s="59">
        <v>6561.69</v>
      </c>
      <c r="S13" s="59">
        <v>6561.69</v>
      </c>
      <c r="T13" s="116"/>
    </row>
    <row r="14" spans="1:20" ht="50.25" customHeight="1" x14ac:dyDescent="0.2">
      <c r="A14" s="204"/>
      <c r="B14" s="293"/>
      <c r="C14" s="293"/>
      <c r="D14" s="55" t="s">
        <v>459</v>
      </c>
      <c r="E14" s="55" t="s">
        <v>169</v>
      </c>
      <c r="F14" s="55" t="s">
        <v>519</v>
      </c>
      <c r="G14" s="58">
        <v>112</v>
      </c>
      <c r="H14" s="59">
        <v>0</v>
      </c>
      <c r="I14" s="59">
        <v>0</v>
      </c>
      <c r="J14" s="59">
        <v>19.3</v>
      </c>
      <c r="K14" s="59">
        <v>19.3</v>
      </c>
      <c r="L14" s="59">
        <v>37.630000000000003</v>
      </c>
      <c r="M14" s="59">
        <v>35.93</v>
      </c>
      <c r="N14" s="59">
        <v>41.83</v>
      </c>
      <c r="O14" s="59">
        <v>50.15</v>
      </c>
      <c r="P14" s="59">
        <v>81.849999999999994</v>
      </c>
      <c r="Q14" s="59">
        <v>81.849999999999994</v>
      </c>
      <c r="R14" s="59">
        <v>50.59</v>
      </c>
      <c r="S14" s="59">
        <v>50.59</v>
      </c>
      <c r="T14" s="116"/>
    </row>
    <row r="15" spans="1:20" ht="50.25" customHeight="1" x14ac:dyDescent="0.2">
      <c r="A15" s="204"/>
      <c r="B15" s="293"/>
      <c r="C15" s="293"/>
      <c r="D15" s="55" t="s">
        <v>459</v>
      </c>
      <c r="E15" s="55" t="s">
        <v>169</v>
      </c>
      <c r="F15" s="55" t="s">
        <v>519</v>
      </c>
      <c r="G15" s="58">
        <v>119</v>
      </c>
      <c r="H15" s="59">
        <v>0</v>
      </c>
      <c r="I15" s="59">
        <v>0</v>
      </c>
      <c r="J15" s="59">
        <v>499.39</v>
      </c>
      <c r="K15" s="59">
        <v>481.5</v>
      </c>
      <c r="L15" s="59">
        <v>990.81</v>
      </c>
      <c r="M15" s="59">
        <v>972.86</v>
      </c>
      <c r="N15" s="59">
        <v>1486.21</v>
      </c>
      <c r="O15" s="59">
        <v>1455.66</v>
      </c>
      <c r="P15" s="59">
        <v>2017.28</v>
      </c>
      <c r="Q15" s="59">
        <v>2007.17</v>
      </c>
      <c r="R15" s="59">
        <v>1981.63</v>
      </c>
      <c r="S15" s="59">
        <v>1981.63</v>
      </c>
      <c r="T15" s="116"/>
    </row>
    <row r="16" spans="1:20" ht="24.75" customHeight="1" x14ac:dyDescent="0.2">
      <c r="A16" s="204"/>
      <c r="B16" s="293"/>
      <c r="C16" s="293"/>
      <c r="D16" s="55" t="s">
        <v>459</v>
      </c>
      <c r="E16" s="55" t="s">
        <v>169</v>
      </c>
      <c r="F16" s="55" t="s">
        <v>519</v>
      </c>
      <c r="G16" s="58">
        <v>244</v>
      </c>
      <c r="H16" s="59">
        <v>0</v>
      </c>
      <c r="I16" s="59">
        <v>0</v>
      </c>
      <c r="J16" s="59">
        <v>151.4</v>
      </c>
      <c r="K16" s="59">
        <v>151.4</v>
      </c>
      <c r="L16" s="59">
        <v>856</v>
      </c>
      <c r="M16" s="59">
        <v>477.89</v>
      </c>
      <c r="N16" s="59">
        <v>1026</v>
      </c>
      <c r="O16" s="59">
        <v>737.77</v>
      </c>
      <c r="P16" s="59">
        <v>1150.08</v>
      </c>
      <c r="Q16" s="59">
        <v>1140.08</v>
      </c>
      <c r="R16" s="59">
        <v>1295.5</v>
      </c>
      <c r="S16" s="59">
        <v>1295.5</v>
      </c>
      <c r="T16" s="105"/>
    </row>
    <row r="17" spans="1:20" ht="21" customHeight="1" x14ac:dyDescent="0.2">
      <c r="A17" s="204"/>
      <c r="B17" s="293"/>
      <c r="C17" s="294"/>
      <c r="D17" s="55" t="s">
        <v>459</v>
      </c>
      <c r="E17" s="55" t="s">
        <v>169</v>
      </c>
      <c r="F17" s="55" t="s">
        <v>519</v>
      </c>
      <c r="G17" s="58">
        <v>852</v>
      </c>
      <c r="H17" s="59">
        <v>0</v>
      </c>
      <c r="I17" s="59">
        <v>0</v>
      </c>
      <c r="J17" s="59">
        <v>0</v>
      </c>
      <c r="K17" s="59">
        <v>0</v>
      </c>
      <c r="L17" s="59">
        <v>17.600000000000001</v>
      </c>
      <c r="M17" s="59">
        <v>0.6</v>
      </c>
      <c r="N17" s="59">
        <v>23.4</v>
      </c>
      <c r="O17" s="59">
        <v>4.2</v>
      </c>
      <c r="P17" s="59">
        <v>5.8</v>
      </c>
      <c r="Q17" s="59">
        <v>5.8</v>
      </c>
      <c r="R17" s="59">
        <v>53.8</v>
      </c>
      <c r="S17" s="59">
        <v>53.8</v>
      </c>
      <c r="T17" s="116"/>
    </row>
    <row r="18" spans="1:20" ht="12.75" customHeight="1" x14ac:dyDescent="0.2">
      <c r="A18" s="204"/>
      <c r="B18" s="293"/>
      <c r="C18" s="105" t="s">
        <v>517</v>
      </c>
      <c r="D18" s="58" t="s">
        <v>121</v>
      </c>
      <c r="E18" s="58" t="s">
        <v>121</v>
      </c>
      <c r="F18" s="58" t="s">
        <v>121</v>
      </c>
      <c r="G18" s="58" t="s">
        <v>121</v>
      </c>
      <c r="H18" s="55">
        <f>H19+H20+H21+H22+H23+H24</f>
        <v>9686.7899999999991</v>
      </c>
      <c r="I18" s="55">
        <f>I19+I20+I21+I22+I23+I24</f>
        <v>9602.6300000000028</v>
      </c>
      <c r="J18" s="55" t="s">
        <v>520</v>
      </c>
      <c r="K18" s="55" t="s">
        <v>520</v>
      </c>
      <c r="L18" s="55" t="s">
        <v>520</v>
      </c>
      <c r="M18" s="55" t="s">
        <v>520</v>
      </c>
      <c r="N18" s="55" t="s">
        <v>520</v>
      </c>
      <c r="O18" s="55" t="s">
        <v>520</v>
      </c>
      <c r="P18" s="55" t="s">
        <v>520</v>
      </c>
      <c r="Q18" s="55" t="s">
        <v>520</v>
      </c>
      <c r="R18" s="55" t="s">
        <v>520</v>
      </c>
      <c r="S18" s="55" t="s">
        <v>520</v>
      </c>
      <c r="T18" s="56"/>
    </row>
    <row r="19" spans="1:20" x14ac:dyDescent="0.2">
      <c r="A19" s="204"/>
      <c r="B19" s="293"/>
      <c r="C19" s="292" t="s">
        <v>521</v>
      </c>
      <c r="D19" s="55" t="s">
        <v>522</v>
      </c>
      <c r="E19" s="55" t="s">
        <v>169</v>
      </c>
      <c r="F19" s="55" t="s">
        <v>170</v>
      </c>
      <c r="G19" s="55" t="s">
        <v>145</v>
      </c>
      <c r="H19" s="55" t="s">
        <v>523</v>
      </c>
      <c r="I19" s="58">
        <v>58.5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7"/>
    </row>
    <row r="20" spans="1:20" x14ac:dyDescent="0.2">
      <c r="A20" s="204"/>
      <c r="B20" s="293"/>
      <c r="C20" s="293"/>
      <c r="D20" s="55" t="s">
        <v>522</v>
      </c>
      <c r="E20" s="55" t="s">
        <v>169</v>
      </c>
      <c r="F20" s="55" t="s">
        <v>171</v>
      </c>
      <c r="G20" s="58">
        <v>111</v>
      </c>
      <c r="H20" s="58">
        <v>8108.65</v>
      </c>
      <c r="I20" s="58">
        <v>8096.72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7"/>
    </row>
    <row r="21" spans="1:20" x14ac:dyDescent="0.2">
      <c r="A21" s="204"/>
      <c r="B21" s="293"/>
      <c r="C21" s="293"/>
      <c r="D21" s="55" t="s">
        <v>522</v>
      </c>
      <c r="E21" s="55" t="s">
        <v>169</v>
      </c>
      <c r="F21" s="55" t="s">
        <v>171</v>
      </c>
      <c r="G21" s="58">
        <v>112</v>
      </c>
      <c r="H21" s="58">
        <v>114.9</v>
      </c>
      <c r="I21" s="58">
        <v>114.9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57"/>
    </row>
    <row r="22" spans="1:20" x14ac:dyDescent="0.2">
      <c r="A22" s="204"/>
      <c r="B22" s="293"/>
      <c r="C22" s="293"/>
      <c r="D22" s="55" t="s">
        <v>522</v>
      </c>
      <c r="E22" s="55" t="s">
        <v>169</v>
      </c>
      <c r="F22" s="55" t="s">
        <v>171</v>
      </c>
      <c r="G22" s="58">
        <v>244</v>
      </c>
      <c r="H22" s="58">
        <v>1362.5</v>
      </c>
      <c r="I22" s="58">
        <v>1298.3699999999999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6"/>
    </row>
    <row r="23" spans="1:20" x14ac:dyDescent="0.2">
      <c r="A23" s="204"/>
      <c r="B23" s="294"/>
      <c r="C23" s="293"/>
      <c r="D23" s="55" t="s">
        <v>522</v>
      </c>
      <c r="E23" s="55" t="s">
        <v>169</v>
      </c>
      <c r="F23" s="55" t="s">
        <v>171</v>
      </c>
      <c r="G23" s="58">
        <v>852</v>
      </c>
      <c r="H23" s="58">
        <v>22.71</v>
      </c>
      <c r="I23" s="58">
        <v>14.61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7"/>
    </row>
    <row r="24" spans="1:20" ht="219.75" customHeight="1" x14ac:dyDescent="0.2">
      <c r="A24" s="205"/>
      <c r="B24" s="56" t="s">
        <v>447</v>
      </c>
      <c r="C24" s="294"/>
      <c r="D24" s="55" t="s">
        <v>522</v>
      </c>
      <c r="E24" s="55" t="s">
        <v>169</v>
      </c>
      <c r="F24" s="55" t="s">
        <v>448</v>
      </c>
      <c r="G24" s="58">
        <v>111</v>
      </c>
      <c r="H24" s="59">
        <v>19.53</v>
      </c>
      <c r="I24" s="59">
        <v>19.53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7"/>
    </row>
    <row r="25" spans="1:20" x14ac:dyDescent="0.2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</row>
    <row r="26" spans="1:20" x14ac:dyDescent="0.2">
      <c r="A26" s="117" t="s">
        <v>524</v>
      </c>
      <c r="B26" s="117"/>
      <c r="C26" s="117"/>
      <c r="D26" s="117" t="s">
        <v>525</v>
      </c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</row>
  </sheetData>
  <mergeCells count="41">
    <mergeCell ref="S6:S7"/>
    <mergeCell ref="N6:N7"/>
    <mergeCell ref="O6:O7"/>
    <mergeCell ref="P6:P7"/>
    <mergeCell ref="Q6:Q7"/>
    <mergeCell ref="R6:R7"/>
    <mergeCell ref="I6:I7"/>
    <mergeCell ref="J6:J7"/>
    <mergeCell ref="K6:K7"/>
    <mergeCell ref="L6:L7"/>
    <mergeCell ref="M6:M7"/>
    <mergeCell ref="D6:D7"/>
    <mergeCell ref="E6:E7"/>
    <mergeCell ref="F6:F7"/>
    <mergeCell ref="G6:G7"/>
    <mergeCell ref="H6:H7"/>
    <mergeCell ref="A1:T1"/>
    <mergeCell ref="J4:K4"/>
    <mergeCell ref="L4:M4"/>
    <mergeCell ref="N4:O4"/>
    <mergeCell ref="P4:Q4"/>
    <mergeCell ref="D2:G2"/>
    <mergeCell ref="H2:S2"/>
    <mergeCell ref="T2:T5"/>
    <mergeCell ref="D3:D5"/>
    <mergeCell ref="E3:E5"/>
    <mergeCell ref="F3:F5"/>
    <mergeCell ref="G3:G5"/>
    <mergeCell ref="H3:I4"/>
    <mergeCell ref="J3:Q3"/>
    <mergeCell ref="R3:S4"/>
    <mergeCell ref="A2:A5"/>
    <mergeCell ref="B2:B5"/>
    <mergeCell ref="C2:C5"/>
    <mergeCell ref="A6:A7"/>
    <mergeCell ref="B6:B7"/>
    <mergeCell ref="A8:A24"/>
    <mergeCell ref="B8:B23"/>
    <mergeCell ref="C9:C17"/>
    <mergeCell ref="C19:C24"/>
    <mergeCell ref="C6:C7"/>
  </mergeCells>
  <pageMargins left="0.59055118110236227" right="0.59055118110236227" top="0.59055118110236227" bottom="0.59055118110236227" header="0.31496062992125984" footer="0.31496062992125984"/>
  <pageSetup paperSize="9" scale="55" fitToHeight="1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view="pageBreakPreview" zoomScaleSheetLayoutView="100" workbookViewId="0">
      <selection activeCell="A46" sqref="A46:A49"/>
    </sheetView>
  </sheetViews>
  <sheetFormatPr defaultRowHeight="15" x14ac:dyDescent="0.2"/>
  <cols>
    <col min="1" max="1" width="14" style="1" customWidth="1"/>
    <col min="2" max="2" width="20.85546875" style="1" customWidth="1"/>
    <col min="3" max="3" width="15.7109375" style="18" customWidth="1"/>
    <col min="4" max="4" width="8.28515625" style="18" customWidth="1"/>
    <col min="5" max="5" width="6.42578125" style="18" customWidth="1"/>
    <col min="6" max="6" width="10.140625" style="18" customWidth="1"/>
    <col min="7" max="7" width="6.42578125" style="18" customWidth="1"/>
    <col min="8" max="8" width="11.85546875" style="18" customWidth="1"/>
    <col min="9" max="9" width="12.85546875" style="18" customWidth="1"/>
    <col min="10" max="10" width="16.5703125" style="18" customWidth="1"/>
    <col min="11" max="11" width="21.85546875" style="18" customWidth="1"/>
    <col min="12" max="12" width="14" style="18" customWidth="1"/>
    <col min="13" max="13" width="12.5703125" style="18" customWidth="1"/>
    <col min="14" max="14" width="10.42578125" style="18" customWidth="1"/>
    <col min="15" max="15" width="11.85546875" style="18" customWidth="1"/>
    <col min="16" max="17" width="10.7109375" style="18" customWidth="1"/>
    <col min="18" max="19" width="11.85546875" style="18" customWidth="1"/>
    <col min="20" max="20" width="11.7109375" style="18" customWidth="1"/>
    <col min="21" max="21" width="25.85546875" style="18" customWidth="1"/>
    <col min="22" max="16384" width="9.140625" style="1"/>
  </cols>
  <sheetData>
    <row r="1" spans="1:21" ht="40.5" customHeight="1" x14ac:dyDescent="0.25">
      <c r="A1" s="298" t="s">
        <v>492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118"/>
    </row>
    <row r="2" spans="1:21" ht="15.75" x14ac:dyDescent="0.25">
      <c r="A2" s="299" t="s">
        <v>102</v>
      </c>
      <c r="B2" s="299" t="s">
        <v>172</v>
      </c>
      <c r="C2" s="302" t="s">
        <v>103</v>
      </c>
      <c r="D2" s="305" t="s">
        <v>1</v>
      </c>
      <c r="E2" s="306"/>
      <c r="F2" s="306"/>
      <c r="G2" s="307"/>
      <c r="H2" s="311" t="s">
        <v>2</v>
      </c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3"/>
      <c r="T2" s="302" t="s">
        <v>3</v>
      </c>
      <c r="U2" s="118"/>
    </row>
    <row r="3" spans="1:21" ht="15.75" x14ac:dyDescent="0.25">
      <c r="A3" s="300"/>
      <c r="B3" s="300"/>
      <c r="C3" s="303"/>
      <c r="D3" s="308"/>
      <c r="E3" s="309"/>
      <c r="F3" s="309"/>
      <c r="G3" s="310"/>
      <c r="H3" s="180" t="s">
        <v>541</v>
      </c>
      <c r="I3" s="180"/>
      <c r="J3" s="180" t="s">
        <v>512</v>
      </c>
      <c r="K3" s="180"/>
      <c r="L3" s="180"/>
      <c r="M3" s="180"/>
      <c r="N3" s="180"/>
      <c r="O3" s="180"/>
      <c r="P3" s="180"/>
      <c r="Q3" s="180"/>
      <c r="R3" s="180" t="s">
        <v>8</v>
      </c>
      <c r="S3" s="180"/>
      <c r="T3" s="303"/>
      <c r="U3" s="118"/>
    </row>
    <row r="4" spans="1:21" ht="15.75" x14ac:dyDescent="0.25">
      <c r="A4" s="300"/>
      <c r="B4" s="300"/>
      <c r="C4" s="303"/>
      <c r="D4" s="302" t="s">
        <v>4</v>
      </c>
      <c r="E4" s="302" t="s">
        <v>173</v>
      </c>
      <c r="F4" s="302" t="s">
        <v>6</v>
      </c>
      <c r="G4" s="302" t="s">
        <v>7</v>
      </c>
      <c r="H4" s="180"/>
      <c r="I4" s="180"/>
      <c r="J4" s="180" t="s">
        <v>174</v>
      </c>
      <c r="K4" s="180"/>
      <c r="L4" s="180" t="s">
        <v>175</v>
      </c>
      <c r="M4" s="180"/>
      <c r="N4" s="180" t="s">
        <v>11</v>
      </c>
      <c r="O4" s="180"/>
      <c r="P4" s="180" t="s">
        <v>12</v>
      </c>
      <c r="Q4" s="180"/>
      <c r="R4" s="180" t="s">
        <v>15</v>
      </c>
      <c r="S4" s="180" t="s">
        <v>16</v>
      </c>
      <c r="T4" s="303"/>
      <c r="U4" s="118"/>
    </row>
    <row r="5" spans="1:21" ht="15.75" x14ac:dyDescent="0.25">
      <c r="A5" s="301"/>
      <c r="B5" s="301"/>
      <c r="C5" s="304"/>
      <c r="D5" s="304"/>
      <c r="E5" s="304"/>
      <c r="F5" s="304"/>
      <c r="G5" s="304"/>
      <c r="H5" s="32" t="s">
        <v>13</v>
      </c>
      <c r="I5" s="32" t="s">
        <v>14</v>
      </c>
      <c r="J5" s="32" t="s">
        <v>13</v>
      </c>
      <c r="K5" s="32" t="s">
        <v>14</v>
      </c>
      <c r="L5" s="32" t="s">
        <v>13</v>
      </c>
      <c r="M5" s="32" t="s">
        <v>14</v>
      </c>
      <c r="N5" s="32" t="s">
        <v>13</v>
      </c>
      <c r="O5" s="32" t="s">
        <v>14</v>
      </c>
      <c r="P5" s="32" t="s">
        <v>13</v>
      </c>
      <c r="Q5" s="32" t="s">
        <v>14</v>
      </c>
      <c r="R5" s="180"/>
      <c r="S5" s="180"/>
      <c r="T5" s="304"/>
      <c r="U5" s="118"/>
    </row>
    <row r="6" spans="1:21" ht="78.75" x14ac:dyDescent="0.25">
      <c r="A6" s="361" t="s">
        <v>105</v>
      </c>
      <c r="B6" s="119" t="s">
        <v>443</v>
      </c>
      <c r="C6" s="21"/>
      <c r="D6" s="15"/>
      <c r="E6" s="15"/>
      <c r="F6" s="15"/>
      <c r="G6" s="19"/>
      <c r="H6" s="120">
        <f t="shared" ref="H6:S6" si="0">H7+H42+H46</f>
        <v>38318.299999999996</v>
      </c>
      <c r="I6" s="120">
        <f t="shared" si="0"/>
        <v>37239.39</v>
      </c>
      <c r="J6" s="120">
        <f t="shared" si="0"/>
        <v>1511.6600000000003</v>
      </c>
      <c r="K6" s="120">
        <f t="shared" si="0"/>
        <v>1454.8600000000001</v>
      </c>
      <c r="L6" s="120">
        <f t="shared" si="0"/>
        <v>7385.72</v>
      </c>
      <c r="M6" s="120">
        <f t="shared" si="0"/>
        <v>2682.7449999999994</v>
      </c>
      <c r="N6" s="120">
        <f t="shared" si="0"/>
        <v>17463.007999999998</v>
      </c>
      <c r="O6" s="120">
        <f t="shared" si="0"/>
        <v>16149.688</v>
      </c>
      <c r="P6" s="120">
        <f t="shared" si="0"/>
        <v>31472.145</v>
      </c>
      <c r="Q6" s="120">
        <f t="shared" si="0"/>
        <v>30683.363000000001</v>
      </c>
      <c r="R6" s="120">
        <f t="shared" si="0"/>
        <v>24714.23</v>
      </c>
      <c r="S6" s="120">
        <f t="shared" si="0"/>
        <v>24714.23</v>
      </c>
      <c r="T6" s="15"/>
      <c r="U6" s="118"/>
    </row>
    <row r="7" spans="1:21" ht="78.75" x14ac:dyDescent="0.25">
      <c r="A7" s="119" t="s">
        <v>112</v>
      </c>
      <c r="B7" s="363" t="s">
        <v>176</v>
      </c>
      <c r="C7" s="121" t="s">
        <v>177</v>
      </c>
      <c r="D7" s="19" t="s">
        <v>178</v>
      </c>
      <c r="E7" s="19"/>
      <c r="F7" s="19"/>
      <c r="G7" s="19"/>
      <c r="H7" s="122">
        <f>H9+H18+H21</f>
        <v>38280.589999999997</v>
      </c>
      <c r="I7" s="122">
        <f>I9+I18+I21</f>
        <v>37201.75</v>
      </c>
      <c r="J7" s="122">
        <f t="shared" ref="J7:S7" si="1">J23+J37+J40</f>
        <v>1473.9500000000003</v>
      </c>
      <c r="K7" s="122">
        <f t="shared" si="1"/>
        <v>1445.3300000000002</v>
      </c>
      <c r="L7" s="122">
        <f t="shared" si="1"/>
        <v>7348.01</v>
      </c>
      <c r="M7" s="122">
        <f t="shared" si="1"/>
        <v>2664.6899999999996</v>
      </c>
      <c r="N7" s="122">
        <f t="shared" si="1"/>
        <v>16225.297999999999</v>
      </c>
      <c r="O7" s="122">
        <f t="shared" si="1"/>
        <v>14923.108</v>
      </c>
      <c r="P7" s="122">
        <f t="shared" si="1"/>
        <v>30234.435000000001</v>
      </c>
      <c r="Q7" s="122">
        <f>Q23+Q37+Q40</f>
        <v>29445.653000000002</v>
      </c>
      <c r="R7" s="122">
        <f t="shared" si="1"/>
        <v>24676.52</v>
      </c>
      <c r="S7" s="122">
        <f t="shared" si="1"/>
        <v>24676.52</v>
      </c>
      <c r="T7" s="15"/>
      <c r="U7" s="118"/>
    </row>
    <row r="8" spans="1:21" ht="31.5" x14ac:dyDescent="0.25">
      <c r="A8" s="123"/>
      <c r="B8" s="362"/>
      <c r="C8" s="121" t="s">
        <v>17</v>
      </c>
      <c r="D8" s="19"/>
      <c r="E8" s="19"/>
      <c r="F8" s="19"/>
      <c r="G8" s="19"/>
      <c r="H8" s="19"/>
      <c r="I8" s="19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5"/>
      <c r="U8" s="118"/>
    </row>
    <row r="9" spans="1:21" ht="31.5" x14ac:dyDescent="0.25">
      <c r="A9" s="123"/>
      <c r="B9" s="362"/>
      <c r="C9" s="121" t="s">
        <v>179</v>
      </c>
      <c r="D9" s="19" t="s">
        <v>178</v>
      </c>
      <c r="E9" s="19" t="s">
        <v>180</v>
      </c>
      <c r="F9" s="19"/>
      <c r="G9" s="19"/>
      <c r="H9" s="122">
        <f>H10+H15</f>
        <v>5390.0800000000008</v>
      </c>
      <c r="I9" s="122">
        <f>I10+I15</f>
        <v>5167.1900000000005</v>
      </c>
      <c r="J9" s="122">
        <f>J10+J15+J17</f>
        <v>0</v>
      </c>
      <c r="K9" s="122">
        <f t="shared" ref="K9:S9" si="2">K10+K15</f>
        <v>0</v>
      </c>
      <c r="L9" s="122">
        <f t="shared" si="2"/>
        <v>0</v>
      </c>
      <c r="M9" s="122">
        <f t="shared" si="2"/>
        <v>0</v>
      </c>
      <c r="N9" s="122">
        <f t="shared" si="2"/>
        <v>0</v>
      </c>
      <c r="O9" s="122">
        <f t="shared" si="2"/>
        <v>0</v>
      </c>
      <c r="P9" s="122">
        <f t="shared" si="2"/>
        <v>0</v>
      </c>
      <c r="Q9" s="122">
        <f t="shared" si="2"/>
        <v>0</v>
      </c>
      <c r="R9" s="122">
        <f t="shared" si="2"/>
        <v>0</v>
      </c>
      <c r="S9" s="122">
        <f t="shared" si="2"/>
        <v>0</v>
      </c>
      <c r="T9" s="122"/>
      <c r="U9" s="124"/>
    </row>
    <row r="10" spans="1:21" s="45" customFormat="1" ht="31.5" x14ac:dyDescent="0.25">
      <c r="A10" s="123"/>
      <c r="B10" s="362"/>
      <c r="C10" s="121" t="s">
        <v>179</v>
      </c>
      <c r="D10" s="19" t="s">
        <v>178</v>
      </c>
      <c r="E10" s="19" t="s">
        <v>180</v>
      </c>
      <c r="F10" s="19" t="s">
        <v>181</v>
      </c>
      <c r="G10" s="19"/>
      <c r="H10" s="122">
        <f t="shared" ref="H10:S10" si="3">H11+H12+H13+H14</f>
        <v>5149.7700000000004</v>
      </c>
      <c r="I10" s="122">
        <f t="shared" si="3"/>
        <v>5048.88</v>
      </c>
      <c r="J10" s="122">
        <f t="shared" si="3"/>
        <v>0</v>
      </c>
      <c r="K10" s="122">
        <f t="shared" si="3"/>
        <v>0</v>
      </c>
      <c r="L10" s="122">
        <f t="shared" si="3"/>
        <v>0</v>
      </c>
      <c r="M10" s="122">
        <f t="shared" si="3"/>
        <v>0</v>
      </c>
      <c r="N10" s="122">
        <f t="shared" si="3"/>
        <v>0</v>
      </c>
      <c r="O10" s="122">
        <f t="shared" si="3"/>
        <v>0</v>
      </c>
      <c r="P10" s="122">
        <f t="shared" si="3"/>
        <v>0</v>
      </c>
      <c r="Q10" s="122">
        <f t="shared" si="3"/>
        <v>0</v>
      </c>
      <c r="R10" s="122">
        <f t="shared" si="3"/>
        <v>0</v>
      </c>
      <c r="S10" s="122">
        <f t="shared" si="3"/>
        <v>0</v>
      </c>
      <c r="T10" s="120"/>
      <c r="U10" s="118"/>
    </row>
    <row r="11" spans="1:21" s="45" customFormat="1" ht="31.5" x14ac:dyDescent="0.25">
      <c r="A11" s="123"/>
      <c r="B11" s="362"/>
      <c r="C11" s="121" t="s">
        <v>179</v>
      </c>
      <c r="D11" s="19" t="s">
        <v>178</v>
      </c>
      <c r="E11" s="19" t="s">
        <v>180</v>
      </c>
      <c r="F11" s="19" t="s">
        <v>181</v>
      </c>
      <c r="G11" s="19" t="s">
        <v>182</v>
      </c>
      <c r="H11" s="122">
        <v>4143.29</v>
      </c>
      <c r="I11" s="122">
        <v>4142.34</v>
      </c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0"/>
      <c r="U11" s="118"/>
    </row>
    <row r="12" spans="1:21" s="45" customFormat="1" ht="31.5" x14ac:dyDescent="0.25">
      <c r="A12" s="123"/>
      <c r="B12" s="362"/>
      <c r="C12" s="121" t="s">
        <v>179</v>
      </c>
      <c r="D12" s="19" t="s">
        <v>178</v>
      </c>
      <c r="E12" s="19" t="s">
        <v>180</v>
      </c>
      <c r="F12" s="19" t="s">
        <v>181</v>
      </c>
      <c r="G12" s="19" t="s">
        <v>183</v>
      </c>
      <c r="H12" s="122">
        <v>43.98</v>
      </c>
      <c r="I12" s="122">
        <v>43.98</v>
      </c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5"/>
      <c r="U12" s="118"/>
    </row>
    <row r="13" spans="1:21" s="45" customFormat="1" ht="31.5" x14ac:dyDescent="0.25">
      <c r="A13" s="123"/>
      <c r="B13" s="362"/>
      <c r="C13" s="121" t="s">
        <v>179</v>
      </c>
      <c r="D13" s="19" t="s">
        <v>178</v>
      </c>
      <c r="E13" s="19" t="s">
        <v>180</v>
      </c>
      <c r="F13" s="19" t="s">
        <v>181</v>
      </c>
      <c r="G13" s="19" t="s">
        <v>145</v>
      </c>
      <c r="H13" s="122">
        <v>959.98</v>
      </c>
      <c r="I13" s="122">
        <v>860.04</v>
      </c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18"/>
    </row>
    <row r="14" spans="1:21" s="45" customFormat="1" ht="31.5" x14ac:dyDescent="0.25">
      <c r="A14" s="123"/>
      <c r="B14" s="362"/>
      <c r="C14" s="121" t="s">
        <v>179</v>
      </c>
      <c r="D14" s="19" t="s">
        <v>178</v>
      </c>
      <c r="E14" s="19" t="s">
        <v>180</v>
      </c>
      <c r="F14" s="19" t="s">
        <v>181</v>
      </c>
      <c r="G14" s="19" t="s">
        <v>184</v>
      </c>
      <c r="H14" s="122">
        <v>2.52</v>
      </c>
      <c r="I14" s="122">
        <v>2.52</v>
      </c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18"/>
    </row>
    <row r="15" spans="1:21" ht="31.5" x14ac:dyDescent="0.25">
      <c r="A15" s="123"/>
      <c r="B15" s="362"/>
      <c r="C15" s="121" t="s">
        <v>179</v>
      </c>
      <c r="D15" s="19" t="s">
        <v>178</v>
      </c>
      <c r="E15" s="19" t="s">
        <v>180</v>
      </c>
      <c r="F15" s="19" t="s">
        <v>185</v>
      </c>
      <c r="G15" s="19"/>
      <c r="H15" s="122">
        <f>H16+H17</f>
        <v>240.31</v>
      </c>
      <c r="I15" s="122">
        <f>I16+I17</f>
        <v>118.31</v>
      </c>
      <c r="J15" s="122">
        <f>J16</f>
        <v>0</v>
      </c>
      <c r="K15" s="122">
        <v>0</v>
      </c>
      <c r="L15" s="122">
        <f t="shared" ref="L15:S15" si="4">L16+L17</f>
        <v>0</v>
      </c>
      <c r="M15" s="122">
        <f t="shared" si="4"/>
        <v>0</v>
      </c>
      <c r="N15" s="122">
        <f t="shared" si="4"/>
        <v>0</v>
      </c>
      <c r="O15" s="122">
        <f t="shared" si="4"/>
        <v>0</v>
      </c>
      <c r="P15" s="122">
        <f t="shared" si="4"/>
        <v>0</v>
      </c>
      <c r="Q15" s="122">
        <f t="shared" si="4"/>
        <v>0</v>
      </c>
      <c r="R15" s="122">
        <f t="shared" si="4"/>
        <v>0</v>
      </c>
      <c r="S15" s="122">
        <f t="shared" si="4"/>
        <v>0</v>
      </c>
      <c r="T15" s="122"/>
      <c r="U15" s="118"/>
    </row>
    <row r="16" spans="1:21" s="45" customFormat="1" ht="31.5" x14ac:dyDescent="0.25">
      <c r="A16" s="123"/>
      <c r="B16" s="362"/>
      <c r="C16" s="121" t="s">
        <v>179</v>
      </c>
      <c r="D16" s="19" t="s">
        <v>178</v>
      </c>
      <c r="E16" s="19" t="s">
        <v>180</v>
      </c>
      <c r="F16" s="19" t="s">
        <v>185</v>
      </c>
      <c r="G16" s="19" t="s">
        <v>145</v>
      </c>
      <c r="H16" s="122">
        <v>232</v>
      </c>
      <c r="I16" s="122">
        <v>110</v>
      </c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5"/>
      <c r="U16" s="118"/>
    </row>
    <row r="17" spans="1:22" s="45" customFormat="1" ht="31.5" x14ac:dyDescent="0.25">
      <c r="A17" s="123"/>
      <c r="B17" s="362"/>
      <c r="C17" s="121" t="s">
        <v>179</v>
      </c>
      <c r="D17" s="19" t="s">
        <v>178</v>
      </c>
      <c r="E17" s="19" t="s">
        <v>180</v>
      </c>
      <c r="F17" s="19" t="s">
        <v>186</v>
      </c>
      <c r="G17" s="19" t="s">
        <v>145</v>
      </c>
      <c r="H17" s="122">
        <v>8.31</v>
      </c>
      <c r="I17" s="122">
        <v>8.31</v>
      </c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18"/>
    </row>
    <row r="18" spans="1:22" ht="31.5" x14ac:dyDescent="0.25">
      <c r="A18" s="123"/>
      <c r="B18" s="362"/>
      <c r="C18" s="121" t="s">
        <v>179</v>
      </c>
      <c r="D18" s="19" t="s">
        <v>178</v>
      </c>
      <c r="E18" s="19" t="s">
        <v>187</v>
      </c>
      <c r="F18" s="19"/>
      <c r="G18" s="19"/>
      <c r="H18" s="122">
        <f t="shared" ref="H18:S18" si="5">H19+H20</f>
        <v>32016.699999999997</v>
      </c>
      <c r="I18" s="122">
        <f t="shared" si="5"/>
        <v>31160.75</v>
      </c>
      <c r="J18" s="122">
        <f t="shared" si="5"/>
        <v>0</v>
      </c>
      <c r="K18" s="122">
        <f t="shared" si="5"/>
        <v>0</v>
      </c>
      <c r="L18" s="122">
        <f t="shared" si="5"/>
        <v>0</v>
      </c>
      <c r="M18" s="122">
        <f t="shared" si="5"/>
        <v>0</v>
      </c>
      <c r="N18" s="122">
        <f t="shared" si="5"/>
        <v>0</v>
      </c>
      <c r="O18" s="122">
        <f t="shared" si="5"/>
        <v>0</v>
      </c>
      <c r="P18" s="122">
        <f t="shared" si="5"/>
        <v>0</v>
      </c>
      <c r="Q18" s="122">
        <f t="shared" si="5"/>
        <v>0</v>
      </c>
      <c r="R18" s="122">
        <f t="shared" si="5"/>
        <v>0</v>
      </c>
      <c r="S18" s="122">
        <f t="shared" si="5"/>
        <v>0</v>
      </c>
      <c r="T18" s="122"/>
      <c r="U18" s="118"/>
    </row>
    <row r="19" spans="1:22" ht="31.5" x14ac:dyDescent="0.25">
      <c r="A19" s="123"/>
      <c r="B19" s="362"/>
      <c r="C19" s="121" t="s">
        <v>179</v>
      </c>
      <c r="D19" s="19" t="s">
        <v>178</v>
      </c>
      <c r="E19" s="19" t="s">
        <v>187</v>
      </c>
      <c r="F19" s="19" t="s">
        <v>188</v>
      </c>
      <c r="G19" s="19" t="s">
        <v>189</v>
      </c>
      <c r="H19" s="122">
        <v>10318.4</v>
      </c>
      <c r="I19" s="122">
        <v>10318.4</v>
      </c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5"/>
      <c r="U19" s="118"/>
    </row>
    <row r="20" spans="1:22" ht="31.5" x14ac:dyDescent="0.25">
      <c r="A20" s="123"/>
      <c r="B20" s="362"/>
      <c r="C20" s="121" t="s">
        <v>179</v>
      </c>
      <c r="D20" s="19" t="s">
        <v>178</v>
      </c>
      <c r="E20" s="19" t="s">
        <v>187</v>
      </c>
      <c r="F20" s="19" t="s">
        <v>190</v>
      </c>
      <c r="G20" s="19" t="s">
        <v>189</v>
      </c>
      <c r="H20" s="122">
        <v>21698.3</v>
      </c>
      <c r="I20" s="122">
        <v>20842.349999999999</v>
      </c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5"/>
      <c r="U20" s="118"/>
    </row>
    <row r="21" spans="1:22" ht="31.5" x14ac:dyDescent="0.25">
      <c r="A21" s="123"/>
      <c r="B21" s="362"/>
      <c r="C21" s="121" t="s">
        <v>179</v>
      </c>
      <c r="D21" s="19" t="s">
        <v>178</v>
      </c>
      <c r="E21" s="19" t="s">
        <v>187</v>
      </c>
      <c r="F21" s="19"/>
      <c r="G21" s="19"/>
      <c r="H21" s="122">
        <f t="shared" ref="H21:S21" si="6">H22</f>
        <v>873.81</v>
      </c>
      <c r="I21" s="122">
        <f t="shared" si="6"/>
        <v>873.81</v>
      </c>
      <c r="J21" s="122">
        <f t="shared" si="6"/>
        <v>0</v>
      </c>
      <c r="K21" s="122">
        <f t="shared" si="6"/>
        <v>0</v>
      </c>
      <c r="L21" s="122">
        <f t="shared" si="6"/>
        <v>0</v>
      </c>
      <c r="M21" s="122">
        <f t="shared" si="6"/>
        <v>0</v>
      </c>
      <c r="N21" s="122">
        <f t="shared" si="6"/>
        <v>0</v>
      </c>
      <c r="O21" s="122">
        <f t="shared" si="6"/>
        <v>0</v>
      </c>
      <c r="P21" s="122">
        <f t="shared" si="6"/>
        <v>0</v>
      </c>
      <c r="Q21" s="122">
        <f t="shared" si="6"/>
        <v>0</v>
      </c>
      <c r="R21" s="122">
        <f t="shared" si="6"/>
        <v>0</v>
      </c>
      <c r="S21" s="122">
        <f t="shared" si="6"/>
        <v>0</v>
      </c>
      <c r="T21" s="122"/>
      <c r="U21" s="118"/>
    </row>
    <row r="22" spans="1:22" ht="31.5" x14ac:dyDescent="0.25">
      <c r="A22" s="123"/>
      <c r="B22" s="362"/>
      <c r="C22" s="121" t="s">
        <v>179</v>
      </c>
      <c r="D22" s="19" t="s">
        <v>178</v>
      </c>
      <c r="E22" s="19" t="s">
        <v>180</v>
      </c>
      <c r="F22" s="19" t="s">
        <v>444</v>
      </c>
      <c r="G22" s="19" t="s">
        <v>445</v>
      </c>
      <c r="H22" s="122">
        <v>873.81</v>
      </c>
      <c r="I22" s="122">
        <v>873.81</v>
      </c>
      <c r="J22" s="122"/>
      <c r="K22" s="122"/>
      <c r="L22" s="122"/>
      <c r="M22" s="122"/>
      <c r="N22" s="122"/>
      <c r="O22" s="122"/>
      <c r="P22" s="122"/>
      <c r="Q22" s="122"/>
      <c r="R22" s="122">
        <v>0</v>
      </c>
      <c r="S22" s="122">
        <v>0</v>
      </c>
      <c r="T22" s="125"/>
      <c r="U22" s="118"/>
    </row>
    <row r="23" spans="1:22" ht="31.5" x14ac:dyDescent="0.25">
      <c r="A23" s="123"/>
      <c r="B23" s="362"/>
      <c r="C23" s="121" t="s">
        <v>179</v>
      </c>
      <c r="D23" s="19" t="s">
        <v>178</v>
      </c>
      <c r="E23" s="19" t="s">
        <v>180</v>
      </c>
      <c r="F23" s="19"/>
      <c r="G23" s="19"/>
      <c r="H23" s="122">
        <f>H24+H31</f>
        <v>0</v>
      </c>
      <c r="I23" s="122">
        <f>I24+I31</f>
        <v>0</v>
      </c>
      <c r="J23" s="122">
        <f t="shared" ref="J23:S23" si="7">J24+J31+J35</f>
        <v>1473.9500000000003</v>
      </c>
      <c r="K23" s="122">
        <f t="shared" si="7"/>
        <v>1445.3300000000002</v>
      </c>
      <c r="L23" s="122">
        <f t="shared" si="7"/>
        <v>2860.0099999999998</v>
      </c>
      <c r="M23" s="122">
        <f t="shared" si="7"/>
        <v>2664.6899999999996</v>
      </c>
      <c r="N23" s="122">
        <f>N24+N31+N35+N33</f>
        <v>5256.4979999999996</v>
      </c>
      <c r="O23" s="122">
        <f>O24+O31+O35+O33</f>
        <v>3954.308</v>
      </c>
      <c r="P23" s="122">
        <f>P24+P31+P35+P33</f>
        <v>7794.4350000000004</v>
      </c>
      <c r="Q23" s="122">
        <f>Q24+Q31+Q35+Q33</f>
        <v>7724.2730000000001</v>
      </c>
      <c r="R23" s="122">
        <f t="shared" si="7"/>
        <v>5602.52</v>
      </c>
      <c r="S23" s="122">
        <f t="shared" si="7"/>
        <v>5602.52</v>
      </c>
      <c r="T23" s="122"/>
      <c r="U23" s="118"/>
    </row>
    <row r="24" spans="1:22" s="127" customFormat="1" ht="31.5" x14ac:dyDescent="0.2">
      <c r="A24" s="123"/>
      <c r="B24" s="362"/>
      <c r="C24" s="121" t="s">
        <v>179</v>
      </c>
      <c r="D24" s="19" t="s">
        <v>178</v>
      </c>
      <c r="E24" s="19" t="s">
        <v>180</v>
      </c>
      <c r="F24" s="19" t="s">
        <v>542</v>
      </c>
      <c r="G24" s="19"/>
      <c r="H24" s="122">
        <f>H25+H26+H28+H29</f>
        <v>0</v>
      </c>
      <c r="I24" s="122">
        <f>I25+I26+I28+I29</f>
        <v>0</v>
      </c>
      <c r="J24" s="122">
        <f t="shared" ref="J24:S24" si="8">J25+J26+J28+J29+J27+J30</f>
        <v>1351.9500000000003</v>
      </c>
      <c r="K24" s="122">
        <f t="shared" si="8"/>
        <v>1323.3300000000002</v>
      </c>
      <c r="L24" s="122">
        <f t="shared" si="8"/>
        <v>2680.0099999999998</v>
      </c>
      <c r="M24" s="122">
        <f t="shared" si="8"/>
        <v>2542.6899999999996</v>
      </c>
      <c r="N24" s="122">
        <f t="shared" si="8"/>
        <v>3834.732</v>
      </c>
      <c r="O24" s="122">
        <f t="shared" si="8"/>
        <v>3795.4180000000001</v>
      </c>
      <c r="P24" s="122">
        <f t="shared" si="8"/>
        <v>4717.665</v>
      </c>
      <c r="Q24" s="122">
        <f t="shared" si="8"/>
        <v>4647.5010000000002</v>
      </c>
      <c r="R24" s="122">
        <f t="shared" si="8"/>
        <v>5402.52</v>
      </c>
      <c r="S24" s="122">
        <f t="shared" si="8"/>
        <v>5402.52</v>
      </c>
      <c r="T24" s="120"/>
      <c r="U24" s="7"/>
      <c r="V24" s="126"/>
    </row>
    <row r="25" spans="1:22" s="127" customFormat="1" ht="31.5" x14ac:dyDescent="0.2">
      <c r="A25" s="123"/>
      <c r="B25" s="362"/>
      <c r="C25" s="121" t="s">
        <v>179</v>
      </c>
      <c r="D25" s="19" t="s">
        <v>178</v>
      </c>
      <c r="E25" s="19" t="s">
        <v>180</v>
      </c>
      <c r="F25" s="19" t="s">
        <v>542</v>
      </c>
      <c r="G25" s="19" t="s">
        <v>182</v>
      </c>
      <c r="H25" s="122"/>
      <c r="I25" s="122"/>
      <c r="J25" s="122">
        <v>860.42</v>
      </c>
      <c r="K25" s="122">
        <v>853.34</v>
      </c>
      <c r="L25" s="122">
        <f>813.8+J25</f>
        <v>1674.2199999999998</v>
      </c>
      <c r="M25" s="122">
        <v>1609.06</v>
      </c>
      <c r="N25" s="122">
        <v>2432.1999999999998</v>
      </c>
      <c r="O25" s="122">
        <v>2422.69</v>
      </c>
      <c r="P25" s="122">
        <v>2991.66</v>
      </c>
      <c r="Q25" s="122">
        <v>2991.66</v>
      </c>
      <c r="R25" s="122">
        <v>3348.43</v>
      </c>
      <c r="S25" s="122">
        <v>3348.43</v>
      </c>
      <c r="T25" s="120"/>
      <c r="U25" s="7"/>
      <c r="V25" s="126"/>
    </row>
    <row r="26" spans="1:22" s="127" customFormat="1" ht="31.5" x14ac:dyDescent="0.2">
      <c r="A26" s="123"/>
      <c r="B26" s="362"/>
      <c r="C26" s="121" t="s">
        <v>179</v>
      </c>
      <c r="D26" s="19" t="s">
        <v>178</v>
      </c>
      <c r="E26" s="19" t="s">
        <v>180</v>
      </c>
      <c r="F26" s="19" t="s">
        <v>542</v>
      </c>
      <c r="G26" s="19" t="s">
        <v>183</v>
      </c>
      <c r="H26" s="122"/>
      <c r="I26" s="122"/>
      <c r="J26" s="122">
        <v>11.5</v>
      </c>
      <c r="K26" s="122">
        <v>11.5</v>
      </c>
      <c r="L26" s="122">
        <f>12.7+J26+7.98</f>
        <v>32.18</v>
      </c>
      <c r="M26" s="122">
        <v>32.18</v>
      </c>
      <c r="N26" s="122">
        <v>32.18</v>
      </c>
      <c r="O26" s="122">
        <v>31.940999999999999</v>
      </c>
      <c r="P26" s="122">
        <v>31.940999999999999</v>
      </c>
      <c r="Q26" s="122">
        <v>31.940999999999999</v>
      </c>
      <c r="R26" s="122">
        <v>50.55</v>
      </c>
      <c r="S26" s="122">
        <v>50.55</v>
      </c>
      <c r="T26" s="125"/>
      <c r="U26" s="7"/>
      <c r="V26" s="126"/>
    </row>
    <row r="27" spans="1:22" ht="31.5" x14ac:dyDescent="0.2">
      <c r="A27" s="123"/>
      <c r="B27" s="362"/>
      <c r="C27" s="121" t="s">
        <v>179</v>
      </c>
      <c r="D27" s="19" t="s">
        <v>178</v>
      </c>
      <c r="E27" s="19" t="s">
        <v>180</v>
      </c>
      <c r="F27" s="19" t="s">
        <v>542</v>
      </c>
      <c r="G27" s="19" t="s">
        <v>543</v>
      </c>
      <c r="H27" s="122"/>
      <c r="I27" s="122"/>
      <c r="J27" s="122">
        <v>272.88</v>
      </c>
      <c r="K27" s="122">
        <v>251.34</v>
      </c>
      <c r="L27" s="122">
        <f>232.73+J27</f>
        <v>505.61</v>
      </c>
      <c r="M27" s="122">
        <v>454.7</v>
      </c>
      <c r="N27" s="122">
        <f>214+L27</f>
        <v>719.61</v>
      </c>
      <c r="O27" s="122">
        <v>699.50400000000002</v>
      </c>
      <c r="P27" s="122">
        <v>816.40599999999995</v>
      </c>
      <c r="Q27" s="122">
        <v>816.40599999999995</v>
      </c>
      <c r="R27" s="122">
        <v>1011.23</v>
      </c>
      <c r="S27" s="122">
        <v>1011.23</v>
      </c>
      <c r="T27" s="125"/>
    </row>
    <row r="28" spans="1:22" ht="31.5" x14ac:dyDescent="0.2">
      <c r="A28" s="123"/>
      <c r="B28" s="362"/>
      <c r="C28" s="121" t="s">
        <v>179</v>
      </c>
      <c r="D28" s="19" t="s">
        <v>178</v>
      </c>
      <c r="E28" s="19" t="s">
        <v>180</v>
      </c>
      <c r="F28" s="19" t="s">
        <v>542</v>
      </c>
      <c r="G28" s="19" t="s">
        <v>145</v>
      </c>
      <c r="H28" s="122"/>
      <c r="I28" s="122"/>
      <c r="J28" s="122">
        <v>176.11</v>
      </c>
      <c r="K28" s="122">
        <v>176.11</v>
      </c>
      <c r="L28" s="122">
        <f>260.25+J28</f>
        <v>436.36</v>
      </c>
      <c r="M28" s="122">
        <v>415.43</v>
      </c>
      <c r="N28" s="122">
        <v>619.15</v>
      </c>
      <c r="O28" s="122">
        <v>609.69100000000003</v>
      </c>
      <c r="P28" s="122">
        <v>876.38</v>
      </c>
      <c r="Q28" s="122">
        <v>806.21600000000001</v>
      </c>
      <c r="R28" s="122">
        <v>989.31</v>
      </c>
      <c r="S28" s="122">
        <v>989.31</v>
      </c>
      <c r="T28" s="122"/>
    </row>
    <row r="29" spans="1:22" ht="31.5" x14ac:dyDescent="0.2">
      <c r="A29" s="123"/>
      <c r="B29" s="362"/>
      <c r="C29" s="121" t="s">
        <v>179</v>
      </c>
      <c r="D29" s="19" t="s">
        <v>178</v>
      </c>
      <c r="E29" s="19" t="s">
        <v>180</v>
      </c>
      <c r="F29" s="19" t="s">
        <v>542</v>
      </c>
      <c r="G29" s="19" t="s">
        <v>471</v>
      </c>
      <c r="H29" s="122"/>
      <c r="I29" s="122"/>
      <c r="J29" s="122">
        <v>30.64</v>
      </c>
      <c r="K29" s="122">
        <v>30.64</v>
      </c>
      <c r="L29" s="122">
        <f>J29</f>
        <v>30.64</v>
      </c>
      <c r="M29" s="122">
        <v>30.64</v>
      </c>
      <c r="N29" s="122">
        <f>L29</f>
        <v>30.64</v>
      </c>
      <c r="O29" s="122">
        <v>30.64</v>
      </c>
      <c r="P29" s="122">
        <f>30.64*0</f>
        <v>0</v>
      </c>
      <c r="Q29" s="122">
        <v>0</v>
      </c>
      <c r="R29" s="122">
        <v>0</v>
      </c>
      <c r="S29" s="122">
        <v>0</v>
      </c>
      <c r="T29" s="122"/>
    </row>
    <row r="30" spans="1:22" ht="31.5" x14ac:dyDescent="0.2">
      <c r="A30" s="123"/>
      <c r="B30" s="362"/>
      <c r="C30" s="121" t="s">
        <v>179</v>
      </c>
      <c r="D30" s="19" t="s">
        <v>178</v>
      </c>
      <c r="E30" s="19" t="s">
        <v>180</v>
      </c>
      <c r="F30" s="19" t="s">
        <v>542</v>
      </c>
      <c r="G30" s="19" t="s">
        <v>184</v>
      </c>
      <c r="H30" s="122"/>
      <c r="I30" s="122"/>
      <c r="J30" s="122">
        <v>0.4</v>
      </c>
      <c r="K30" s="122">
        <v>0.4</v>
      </c>
      <c r="L30" s="122">
        <f>0.6+J30</f>
        <v>1</v>
      </c>
      <c r="M30" s="122">
        <v>0.68</v>
      </c>
      <c r="N30" s="122">
        <v>0.95199999999999996</v>
      </c>
      <c r="O30" s="122">
        <v>0.95199999999999996</v>
      </c>
      <c r="P30" s="122">
        <v>1.278</v>
      </c>
      <c r="Q30" s="122">
        <v>1.278</v>
      </c>
      <c r="R30" s="122">
        <v>3</v>
      </c>
      <c r="S30" s="122">
        <v>3</v>
      </c>
      <c r="T30" s="122"/>
    </row>
    <row r="31" spans="1:22" ht="31.5" x14ac:dyDescent="0.2">
      <c r="A31" s="123"/>
      <c r="B31" s="362"/>
      <c r="C31" s="121" t="s">
        <v>179</v>
      </c>
      <c r="D31" s="19" t="s">
        <v>178</v>
      </c>
      <c r="E31" s="19" t="s">
        <v>180</v>
      </c>
      <c r="F31" s="19" t="s">
        <v>544</v>
      </c>
      <c r="G31" s="19"/>
      <c r="H31" s="122">
        <f t="shared" ref="H31:S31" si="9">H32</f>
        <v>0</v>
      </c>
      <c r="I31" s="122">
        <f t="shared" si="9"/>
        <v>0</v>
      </c>
      <c r="J31" s="122">
        <f t="shared" si="9"/>
        <v>122</v>
      </c>
      <c r="K31" s="122">
        <f t="shared" si="9"/>
        <v>122</v>
      </c>
      <c r="L31" s="122">
        <f t="shared" si="9"/>
        <v>180</v>
      </c>
      <c r="M31" s="122">
        <f t="shared" si="9"/>
        <v>122</v>
      </c>
      <c r="N31" s="122">
        <f t="shared" si="9"/>
        <v>179.57</v>
      </c>
      <c r="O31" s="122">
        <f t="shared" si="9"/>
        <v>157.69999999999999</v>
      </c>
      <c r="P31" s="122">
        <f t="shared" si="9"/>
        <v>198.8</v>
      </c>
      <c r="Q31" s="122">
        <f t="shared" si="9"/>
        <v>198.8</v>
      </c>
      <c r="R31" s="122">
        <f t="shared" si="9"/>
        <v>200</v>
      </c>
      <c r="S31" s="122">
        <f t="shared" si="9"/>
        <v>200</v>
      </c>
      <c r="T31" s="122"/>
    </row>
    <row r="32" spans="1:22" ht="31.5" x14ac:dyDescent="0.2">
      <c r="A32" s="123"/>
      <c r="B32" s="362"/>
      <c r="C32" s="121" t="s">
        <v>179</v>
      </c>
      <c r="D32" s="19" t="s">
        <v>178</v>
      </c>
      <c r="E32" s="19" t="s">
        <v>180</v>
      </c>
      <c r="F32" s="19" t="s">
        <v>544</v>
      </c>
      <c r="G32" s="19" t="s">
        <v>145</v>
      </c>
      <c r="H32" s="122"/>
      <c r="I32" s="122"/>
      <c r="J32" s="122">
        <v>122</v>
      </c>
      <c r="K32" s="122">
        <v>122</v>
      </c>
      <c r="L32" s="122">
        <f>58+J32</f>
        <v>180</v>
      </c>
      <c r="M32" s="122">
        <v>122</v>
      </c>
      <c r="N32" s="122">
        <v>179.57</v>
      </c>
      <c r="O32" s="122">
        <v>157.69999999999999</v>
      </c>
      <c r="P32" s="122">
        <v>198.8</v>
      </c>
      <c r="Q32" s="122">
        <v>198.8</v>
      </c>
      <c r="R32" s="122">
        <v>200</v>
      </c>
      <c r="S32" s="122">
        <v>200</v>
      </c>
      <c r="T32" s="125"/>
    </row>
    <row r="33" spans="1:20" ht="31.5" x14ac:dyDescent="0.2">
      <c r="A33" s="123"/>
      <c r="B33" s="362"/>
      <c r="C33" s="121" t="s">
        <v>179</v>
      </c>
      <c r="D33" s="19" t="s">
        <v>178</v>
      </c>
      <c r="E33" s="19" t="s">
        <v>180</v>
      </c>
      <c r="F33" s="19" t="s">
        <v>782</v>
      </c>
      <c r="G33" s="19"/>
      <c r="H33" s="122"/>
      <c r="I33" s="122"/>
      <c r="J33" s="122"/>
      <c r="K33" s="122"/>
      <c r="L33" s="122"/>
      <c r="M33" s="122"/>
      <c r="N33" s="122">
        <v>1.1859999999999999</v>
      </c>
      <c r="O33" s="122">
        <f>O34</f>
        <v>1.19</v>
      </c>
      <c r="P33" s="122">
        <f>P34</f>
        <v>1.19</v>
      </c>
      <c r="Q33" s="122">
        <f>Q34</f>
        <v>1.19</v>
      </c>
      <c r="R33" s="122"/>
      <c r="S33" s="122"/>
      <c r="T33" s="125"/>
    </row>
    <row r="34" spans="1:20" ht="31.5" x14ac:dyDescent="0.2">
      <c r="A34" s="123"/>
      <c r="B34" s="362"/>
      <c r="C34" s="121" t="s">
        <v>179</v>
      </c>
      <c r="D34" s="19" t="s">
        <v>178</v>
      </c>
      <c r="E34" s="19" t="s">
        <v>180</v>
      </c>
      <c r="F34" s="19" t="s">
        <v>782</v>
      </c>
      <c r="G34" s="19" t="s">
        <v>145</v>
      </c>
      <c r="H34" s="122"/>
      <c r="I34" s="122"/>
      <c r="J34" s="122"/>
      <c r="K34" s="122"/>
      <c r="L34" s="122"/>
      <c r="M34" s="122"/>
      <c r="N34" s="122">
        <v>1.1859999999999999</v>
      </c>
      <c r="O34" s="122">
        <v>1.19</v>
      </c>
      <c r="P34" s="122">
        <v>1.19</v>
      </c>
      <c r="Q34" s="122">
        <v>1.19</v>
      </c>
      <c r="R34" s="122"/>
      <c r="S34" s="122"/>
      <c r="T34" s="125"/>
    </row>
    <row r="35" spans="1:20" ht="31.5" x14ac:dyDescent="0.2">
      <c r="A35" s="123"/>
      <c r="B35" s="362"/>
      <c r="C35" s="121" t="s">
        <v>179</v>
      </c>
      <c r="D35" s="19" t="s">
        <v>178</v>
      </c>
      <c r="E35" s="19" t="s">
        <v>180</v>
      </c>
      <c r="F35" s="19" t="s">
        <v>545</v>
      </c>
      <c r="G35" s="19"/>
      <c r="H35" s="122"/>
      <c r="I35" s="122"/>
      <c r="J35" s="122">
        <f t="shared" ref="J35:S35" si="10">J36</f>
        <v>0</v>
      </c>
      <c r="K35" s="122">
        <f t="shared" si="10"/>
        <v>0</v>
      </c>
      <c r="L35" s="122">
        <f t="shared" si="10"/>
        <v>0</v>
      </c>
      <c r="M35" s="122">
        <f t="shared" si="10"/>
        <v>0</v>
      </c>
      <c r="N35" s="122">
        <f t="shared" si="10"/>
        <v>1241.01</v>
      </c>
      <c r="O35" s="122">
        <f t="shared" si="10"/>
        <v>0</v>
      </c>
      <c r="P35" s="122">
        <f t="shared" si="10"/>
        <v>2876.78</v>
      </c>
      <c r="Q35" s="122">
        <f t="shared" si="10"/>
        <v>2876.7820000000002</v>
      </c>
      <c r="R35" s="122">
        <f t="shared" si="10"/>
        <v>0</v>
      </c>
      <c r="S35" s="122">
        <f t="shared" si="10"/>
        <v>0</v>
      </c>
      <c r="T35" s="125"/>
    </row>
    <row r="36" spans="1:20" ht="31.5" x14ac:dyDescent="0.2">
      <c r="A36" s="123"/>
      <c r="B36" s="362"/>
      <c r="C36" s="121" t="s">
        <v>179</v>
      </c>
      <c r="D36" s="19" t="s">
        <v>178</v>
      </c>
      <c r="E36" s="19" t="s">
        <v>180</v>
      </c>
      <c r="F36" s="19" t="s">
        <v>545</v>
      </c>
      <c r="G36" s="19" t="s">
        <v>546</v>
      </c>
      <c r="H36" s="122"/>
      <c r="I36" s="122"/>
      <c r="J36" s="122">
        <v>0</v>
      </c>
      <c r="K36" s="122">
        <v>0</v>
      </c>
      <c r="L36" s="122">
        <v>0</v>
      </c>
      <c r="M36" s="122">
        <v>0</v>
      </c>
      <c r="N36" s="122">
        <v>1241.01</v>
      </c>
      <c r="O36" s="122">
        <v>0</v>
      </c>
      <c r="P36" s="122">
        <v>2876.78</v>
      </c>
      <c r="Q36" s="122">
        <v>2876.7820000000002</v>
      </c>
      <c r="R36" s="122">
        <v>0</v>
      </c>
      <c r="S36" s="122">
        <v>0</v>
      </c>
      <c r="T36" s="125"/>
    </row>
    <row r="37" spans="1:20" ht="31.5" x14ac:dyDescent="0.2">
      <c r="A37" s="123"/>
      <c r="B37" s="362"/>
      <c r="C37" s="121" t="s">
        <v>179</v>
      </c>
      <c r="D37" s="19" t="s">
        <v>178</v>
      </c>
      <c r="E37" s="19" t="s">
        <v>187</v>
      </c>
      <c r="F37" s="19"/>
      <c r="G37" s="19"/>
      <c r="H37" s="122">
        <f t="shared" ref="H37:S37" si="11">H38+H39</f>
        <v>0</v>
      </c>
      <c r="I37" s="122">
        <f t="shared" si="11"/>
        <v>0</v>
      </c>
      <c r="J37" s="122">
        <f t="shared" si="11"/>
        <v>0</v>
      </c>
      <c r="K37" s="122">
        <f t="shared" si="11"/>
        <v>0</v>
      </c>
      <c r="L37" s="122">
        <f t="shared" si="11"/>
        <v>4488</v>
      </c>
      <c r="M37" s="122">
        <f t="shared" si="11"/>
        <v>0</v>
      </c>
      <c r="N37" s="122">
        <f t="shared" si="11"/>
        <v>10968.8</v>
      </c>
      <c r="O37" s="122">
        <f t="shared" si="11"/>
        <v>10968.8</v>
      </c>
      <c r="P37" s="122">
        <f t="shared" si="11"/>
        <v>22440</v>
      </c>
      <c r="Q37" s="122">
        <f t="shared" si="11"/>
        <v>21721.38</v>
      </c>
      <c r="R37" s="122">
        <f t="shared" si="11"/>
        <v>19074</v>
      </c>
      <c r="S37" s="122">
        <f t="shared" si="11"/>
        <v>19074</v>
      </c>
      <c r="T37" s="122"/>
    </row>
    <row r="38" spans="1:20" ht="31.5" x14ac:dyDescent="0.2">
      <c r="A38" s="123"/>
      <c r="B38" s="362"/>
      <c r="C38" s="121" t="s">
        <v>179</v>
      </c>
      <c r="D38" s="19" t="s">
        <v>178</v>
      </c>
      <c r="E38" s="19" t="s">
        <v>187</v>
      </c>
      <c r="F38" s="19" t="s">
        <v>547</v>
      </c>
      <c r="G38" s="19" t="s">
        <v>189</v>
      </c>
      <c r="H38" s="122"/>
      <c r="I38" s="122"/>
      <c r="J38" s="122">
        <v>0</v>
      </c>
      <c r="K38" s="122">
        <v>0</v>
      </c>
      <c r="L38" s="122">
        <v>0</v>
      </c>
      <c r="M38" s="122">
        <v>0</v>
      </c>
      <c r="N38" s="122">
        <v>0</v>
      </c>
      <c r="O38" s="122">
        <v>0</v>
      </c>
      <c r="P38" s="122">
        <v>0</v>
      </c>
      <c r="Q38" s="122"/>
      <c r="R38" s="122">
        <v>5364.2</v>
      </c>
      <c r="S38" s="122">
        <v>0</v>
      </c>
      <c r="T38" s="125"/>
    </row>
    <row r="39" spans="1:20" ht="31.5" x14ac:dyDescent="0.2">
      <c r="A39" s="123"/>
      <c r="B39" s="362"/>
      <c r="C39" s="121" t="s">
        <v>179</v>
      </c>
      <c r="D39" s="19" t="s">
        <v>178</v>
      </c>
      <c r="E39" s="19" t="s">
        <v>187</v>
      </c>
      <c r="F39" s="19" t="s">
        <v>548</v>
      </c>
      <c r="G39" s="19" t="s">
        <v>189</v>
      </c>
      <c r="H39" s="122"/>
      <c r="I39" s="122"/>
      <c r="J39" s="122">
        <v>0</v>
      </c>
      <c r="K39" s="122">
        <v>0</v>
      </c>
      <c r="L39" s="122">
        <v>4488</v>
      </c>
      <c r="M39" s="122">
        <v>0</v>
      </c>
      <c r="N39" s="122">
        <v>10968.8</v>
      </c>
      <c r="O39" s="122">
        <v>10968.8</v>
      </c>
      <c r="P39" s="122">
        <v>22440</v>
      </c>
      <c r="Q39" s="122">
        <v>21721.38</v>
      </c>
      <c r="R39" s="122">
        <v>13709.8</v>
      </c>
      <c r="S39" s="122">
        <v>19074</v>
      </c>
      <c r="T39" s="125"/>
    </row>
    <row r="40" spans="1:20" ht="31.5" x14ac:dyDescent="0.2">
      <c r="A40" s="123"/>
      <c r="B40" s="362"/>
      <c r="C40" s="121" t="s">
        <v>179</v>
      </c>
      <c r="D40" s="19" t="s">
        <v>178</v>
      </c>
      <c r="E40" s="19" t="s">
        <v>222</v>
      </c>
      <c r="F40" s="19"/>
      <c r="G40" s="19"/>
      <c r="H40" s="122">
        <f t="shared" ref="H40:S40" si="12">H41</f>
        <v>0</v>
      </c>
      <c r="I40" s="122">
        <f t="shared" si="12"/>
        <v>0</v>
      </c>
      <c r="J40" s="122">
        <f t="shared" si="12"/>
        <v>0</v>
      </c>
      <c r="K40" s="122">
        <f t="shared" si="12"/>
        <v>0</v>
      </c>
      <c r="L40" s="122">
        <f t="shared" si="12"/>
        <v>0</v>
      </c>
      <c r="M40" s="122">
        <f t="shared" si="12"/>
        <v>0</v>
      </c>
      <c r="N40" s="122">
        <f t="shared" si="12"/>
        <v>0</v>
      </c>
      <c r="O40" s="122">
        <f t="shared" si="12"/>
        <v>0</v>
      </c>
      <c r="P40" s="122">
        <f t="shared" si="12"/>
        <v>0</v>
      </c>
      <c r="Q40" s="122">
        <f t="shared" si="12"/>
        <v>0</v>
      </c>
      <c r="R40" s="122">
        <f t="shared" si="12"/>
        <v>0</v>
      </c>
      <c r="S40" s="122">
        <f t="shared" si="12"/>
        <v>0</v>
      </c>
      <c r="T40" s="125"/>
    </row>
    <row r="41" spans="1:20" ht="31.5" x14ac:dyDescent="0.2">
      <c r="A41" s="128"/>
      <c r="B41" s="364"/>
      <c r="C41" s="121" t="s">
        <v>179</v>
      </c>
      <c r="D41" s="19" t="s">
        <v>178</v>
      </c>
      <c r="E41" s="19" t="s">
        <v>222</v>
      </c>
      <c r="F41" s="19" t="s">
        <v>549</v>
      </c>
      <c r="G41" s="19" t="s">
        <v>197</v>
      </c>
      <c r="H41" s="122"/>
      <c r="I41" s="122"/>
      <c r="J41" s="122">
        <v>0</v>
      </c>
      <c r="K41" s="122">
        <v>0</v>
      </c>
      <c r="L41" s="122">
        <v>0</v>
      </c>
      <c r="M41" s="122">
        <v>0</v>
      </c>
      <c r="N41" s="122">
        <f>282.47*0</f>
        <v>0</v>
      </c>
      <c r="O41" s="122"/>
      <c r="P41" s="122">
        <f>282.47*0</f>
        <v>0</v>
      </c>
      <c r="Q41" s="122"/>
      <c r="R41" s="122"/>
      <c r="S41" s="122"/>
      <c r="T41" s="125"/>
    </row>
    <row r="42" spans="1:20" ht="78.75" x14ac:dyDescent="0.2">
      <c r="A42" s="119" t="s">
        <v>115</v>
      </c>
      <c r="B42" s="123" t="s">
        <v>840</v>
      </c>
      <c r="C42" s="21" t="s">
        <v>177</v>
      </c>
      <c r="D42" s="19" t="s">
        <v>276</v>
      </c>
      <c r="E42" s="19"/>
      <c r="F42" s="19"/>
      <c r="G42" s="19"/>
      <c r="H42" s="122">
        <f t="shared" ref="H42:S42" si="13">H44</f>
        <v>37.71</v>
      </c>
      <c r="I42" s="122">
        <f t="shared" si="13"/>
        <v>37.64</v>
      </c>
      <c r="J42" s="122">
        <f t="shared" si="13"/>
        <v>37.71</v>
      </c>
      <c r="K42" s="122">
        <f t="shared" si="13"/>
        <v>9.5299999999999994</v>
      </c>
      <c r="L42" s="122">
        <f t="shared" si="13"/>
        <v>37.71</v>
      </c>
      <c r="M42" s="122">
        <f t="shared" si="13"/>
        <v>18.055</v>
      </c>
      <c r="N42" s="122">
        <f t="shared" si="13"/>
        <v>37.71</v>
      </c>
      <c r="O42" s="122">
        <f t="shared" si="13"/>
        <v>26.58</v>
      </c>
      <c r="P42" s="122">
        <f t="shared" si="13"/>
        <v>37.71</v>
      </c>
      <c r="Q42" s="122">
        <f t="shared" si="13"/>
        <v>37.71</v>
      </c>
      <c r="R42" s="122">
        <f t="shared" si="13"/>
        <v>37.71</v>
      </c>
      <c r="S42" s="122">
        <f t="shared" si="13"/>
        <v>37.71</v>
      </c>
      <c r="T42" s="15"/>
    </row>
    <row r="43" spans="1:20" ht="31.5" x14ac:dyDescent="0.2">
      <c r="A43" s="123"/>
      <c r="B43" s="123"/>
      <c r="C43" s="21" t="s">
        <v>17</v>
      </c>
      <c r="D43" s="19" t="s">
        <v>276</v>
      </c>
      <c r="E43" s="19" t="s">
        <v>165</v>
      </c>
      <c r="F43" s="19"/>
      <c r="G43" s="19"/>
      <c r="H43" s="129">
        <f>H44</f>
        <v>37.71</v>
      </c>
      <c r="I43" s="129">
        <f>I44</f>
        <v>37.64</v>
      </c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5"/>
    </row>
    <row r="44" spans="1:20" ht="15.75" x14ac:dyDescent="0.2">
      <c r="A44" s="123"/>
      <c r="B44" s="123"/>
      <c r="C44" s="21"/>
      <c r="D44" s="19" t="s">
        <v>276</v>
      </c>
      <c r="E44" s="19" t="s">
        <v>165</v>
      </c>
      <c r="F44" s="19" t="s">
        <v>841</v>
      </c>
      <c r="G44" s="19"/>
      <c r="H44" s="122">
        <v>37.71</v>
      </c>
      <c r="I44" s="122">
        <v>37.64</v>
      </c>
      <c r="J44" s="122">
        <f t="shared" ref="J44:S44" si="14">J45</f>
        <v>37.71</v>
      </c>
      <c r="K44" s="122">
        <f t="shared" si="14"/>
        <v>9.5299999999999994</v>
      </c>
      <c r="L44" s="122">
        <f t="shared" si="14"/>
        <v>37.71</v>
      </c>
      <c r="M44" s="122">
        <f t="shared" si="14"/>
        <v>18.055</v>
      </c>
      <c r="N44" s="122">
        <f t="shared" si="14"/>
        <v>37.71</v>
      </c>
      <c r="O44" s="122">
        <f t="shared" si="14"/>
        <v>26.58</v>
      </c>
      <c r="P44" s="122">
        <f t="shared" si="14"/>
        <v>37.71</v>
      </c>
      <c r="Q44" s="122">
        <f t="shared" si="14"/>
        <v>37.71</v>
      </c>
      <c r="R44" s="122">
        <f t="shared" si="14"/>
        <v>37.71</v>
      </c>
      <c r="S44" s="122">
        <f t="shared" si="14"/>
        <v>37.71</v>
      </c>
      <c r="T44" s="125"/>
    </row>
    <row r="45" spans="1:20" ht="15.75" x14ac:dyDescent="0.2">
      <c r="A45" s="128"/>
      <c r="B45" s="128"/>
      <c r="C45" s="21"/>
      <c r="D45" s="19" t="s">
        <v>276</v>
      </c>
      <c r="E45" s="19" t="s">
        <v>165</v>
      </c>
      <c r="F45" s="19" t="s">
        <v>842</v>
      </c>
      <c r="G45" s="19" t="s">
        <v>130</v>
      </c>
      <c r="H45" s="122"/>
      <c r="I45" s="122"/>
      <c r="J45" s="122">
        <v>37.71</v>
      </c>
      <c r="K45" s="122">
        <v>9.5299999999999994</v>
      </c>
      <c r="L45" s="122">
        <v>37.71</v>
      </c>
      <c r="M45" s="122">
        <v>18.055</v>
      </c>
      <c r="N45" s="122">
        <v>37.71</v>
      </c>
      <c r="O45" s="122">
        <v>26.58</v>
      </c>
      <c r="P45" s="122">
        <v>37.71</v>
      </c>
      <c r="Q45" s="122">
        <v>37.71</v>
      </c>
      <c r="R45" s="122">
        <v>37.71</v>
      </c>
      <c r="S45" s="122">
        <v>37.71</v>
      </c>
      <c r="T45" s="125"/>
    </row>
    <row r="46" spans="1:20" ht="78.75" x14ac:dyDescent="0.2">
      <c r="A46" s="119" t="s">
        <v>117</v>
      </c>
      <c r="B46" s="123" t="s">
        <v>550</v>
      </c>
      <c r="C46" s="21" t="s">
        <v>177</v>
      </c>
      <c r="D46" s="19" t="s">
        <v>178</v>
      </c>
      <c r="E46" s="19"/>
      <c r="F46" s="19"/>
      <c r="G46" s="19"/>
      <c r="H46" s="122">
        <f t="shared" ref="H46:S46" si="15">H48</f>
        <v>0</v>
      </c>
      <c r="I46" s="122">
        <f t="shared" si="15"/>
        <v>0</v>
      </c>
      <c r="J46" s="122">
        <f t="shared" si="15"/>
        <v>0</v>
      </c>
      <c r="K46" s="122">
        <f t="shared" si="15"/>
        <v>0</v>
      </c>
      <c r="L46" s="122">
        <f t="shared" si="15"/>
        <v>0</v>
      </c>
      <c r="M46" s="122">
        <f t="shared" si="15"/>
        <v>0</v>
      </c>
      <c r="N46" s="122">
        <f t="shared" si="15"/>
        <v>1200</v>
      </c>
      <c r="O46" s="122">
        <f t="shared" si="15"/>
        <v>1200</v>
      </c>
      <c r="P46" s="122">
        <f t="shared" si="15"/>
        <v>1200</v>
      </c>
      <c r="Q46" s="122">
        <f t="shared" si="15"/>
        <v>1200</v>
      </c>
      <c r="R46" s="122">
        <f t="shared" si="15"/>
        <v>0</v>
      </c>
      <c r="S46" s="122">
        <f t="shared" si="15"/>
        <v>0</v>
      </c>
      <c r="T46" s="15"/>
    </row>
    <row r="47" spans="1:20" ht="31.5" x14ac:dyDescent="0.2">
      <c r="A47" s="123"/>
      <c r="B47" s="123"/>
      <c r="C47" s="21" t="s">
        <v>17</v>
      </c>
      <c r="D47" s="19"/>
      <c r="E47" s="19"/>
      <c r="F47" s="19"/>
      <c r="G47" s="19"/>
      <c r="H47" s="19"/>
      <c r="I47" s="19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5"/>
    </row>
    <row r="48" spans="1:20" ht="31.5" x14ac:dyDescent="0.2">
      <c r="A48" s="123"/>
      <c r="B48" s="123"/>
      <c r="C48" s="21" t="s">
        <v>179</v>
      </c>
      <c r="D48" s="19" t="s">
        <v>178</v>
      </c>
      <c r="E48" s="19" t="s">
        <v>224</v>
      </c>
      <c r="F48" s="19"/>
      <c r="G48" s="19"/>
      <c r="H48" s="122">
        <f t="shared" ref="H48:S48" si="16">H49</f>
        <v>0</v>
      </c>
      <c r="I48" s="122">
        <f t="shared" si="16"/>
        <v>0</v>
      </c>
      <c r="J48" s="122">
        <f t="shared" si="16"/>
        <v>0</v>
      </c>
      <c r="K48" s="122">
        <f t="shared" si="16"/>
        <v>0</v>
      </c>
      <c r="L48" s="122">
        <f t="shared" si="16"/>
        <v>0</v>
      </c>
      <c r="M48" s="122">
        <f t="shared" si="16"/>
        <v>0</v>
      </c>
      <c r="N48" s="122">
        <f t="shared" si="16"/>
        <v>1200</v>
      </c>
      <c r="O48" s="122">
        <f t="shared" si="16"/>
        <v>1200</v>
      </c>
      <c r="P48" s="122">
        <f t="shared" si="16"/>
        <v>1200</v>
      </c>
      <c r="Q48" s="122">
        <f t="shared" si="16"/>
        <v>1200</v>
      </c>
      <c r="R48" s="122">
        <f t="shared" si="16"/>
        <v>0</v>
      </c>
      <c r="S48" s="122">
        <f t="shared" si="16"/>
        <v>0</v>
      </c>
      <c r="T48" s="125"/>
    </row>
    <row r="49" spans="1:20" ht="31.5" x14ac:dyDescent="0.2">
      <c r="A49" s="128"/>
      <c r="B49" s="128"/>
      <c r="C49" s="21" t="s">
        <v>179</v>
      </c>
      <c r="D49" s="19" t="s">
        <v>178</v>
      </c>
      <c r="E49" s="19" t="s">
        <v>224</v>
      </c>
      <c r="F49" s="19" t="s">
        <v>551</v>
      </c>
      <c r="G49" s="19" t="s">
        <v>145</v>
      </c>
      <c r="H49" s="122"/>
      <c r="I49" s="122"/>
      <c r="J49" s="122">
        <v>0</v>
      </c>
      <c r="K49" s="122">
        <v>0</v>
      </c>
      <c r="L49" s="122">
        <v>0</v>
      </c>
      <c r="M49" s="122">
        <v>0</v>
      </c>
      <c r="N49" s="122">
        <v>1200</v>
      </c>
      <c r="O49" s="122">
        <v>1200</v>
      </c>
      <c r="P49" s="122">
        <f>1200</f>
        <v>1200</v>
      </c>
      <c r="Q49" s="122">
        <v>1200</v>
      </c>
      <c r="R49" s="122"/>
      <c r="S49" s="122"/>
      <c r="T49" s="125"/>
    </row>
  </sheetData>
  <mergeCells count="21">
    <mergeCell ref="B7:B41"/>
    <mergeCell ref="S4:S5"/>
    <mergeCell ref="A1:T1"/>
    <mergeCell ref="A2:A5"/>
    <mergeCell ref="B2:B5"/>
    <mergeCell ref="C2:C5"/>
    <mergeCell ref="D2:G3"/>
    <mergeCell ref="H2:S2"/>
    <mergeCell ref="T2:T5"/>
    <mergeCell ref="H3:I4"/>
    <mergeCell ref="J3:Q3"/>
    <mergeCell ref="R3:S3"/>
    <mergeCell ref="D4:D5"/>
    <mergeCell ref="E4:E5"/>
    <mergeCell ref="F4:F5"/>
    <mergeCell ref="G4:G5"/>
    <mergeCell ref="L4:M4"/>
    <mergeCell ref="N4:O4"/>
    <mergeCell ref="P4:Q4"/>
    <mergeCell ref="J4:K4"/>
    <mergeCell ref="R4:R5"/>
  </mergeCells>
  <pageMargins left="0.59055118110236227" right="0.59055118110236227" top="0.59055118110236227" bottom="0.59055118110236227" header="0.31496062992125984" footer="0.31496062992125984"/>
  <pageSetup paperSize="9" scale="5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T31"/>
  <sheetViews>
    <sheetView view="pageBreakPreview" topLeftCell="D9" zoomScaleSheetLayoutView="100" workbookViewId="0">
      <selection sqref="A1:T32"/>
    </sheetView>
  </sheetViews>
  <sheetFormatPr defaultRowHeight="15" x14ac:dyDescent="0.2"/>
  <cols>
    <col min="1" max="2" width="9.140625" style="33"/>
    <col min="3" max="3" width="29.42578125" style="33" customWidth="1"/>
    <col min="4" max="4" width="9.140625" style="33"/>
    <col min="5" max="5" width="9.7109375" style="33" customWidth="1"/>
    <col min="6" max="6" width="15.28515625" style="33" customWidth="1"/>
    <col min="7" max="8" width="9.7109375" style="33" customWidth="1"/>
    <col min="9" max="20" width="9.42578125" style="33" customWidth="1"/>
    <col min="21" max="22" width="16.7109375" style="33" customWidth="1"/>
    <col min="23" max="23" width="10.85546875" style="33" customWidth="1"/>
    <col min="24" max="27" width="9.140625" style="33" hidden="1" customWidth="1"/>
    <col min="28" max="28" width="10.42578125" style="33" customWidth="1"/>
    <col min="29" max="30" width="9.140625" style="33" hidden="1" customWidth="1"/>
    <col min="31" max="31" width="11.5703125" style="33" customWidth="1"/>
    <col min="32" max="34" width="9.140625" style="33" hidden="1" customWidth="1"/>
    <col min="35" max="35" width="10.42578125" style="33" customWidth="1"/>
    <col min="36" max="36" width="9.5703125" style="33" customWidth="1"/>
    <col min="37" max="37" width="9.140625" style="33" hidden="1" customWidth="1"/>
    <col min="38" max="38" width="10.7109375" style="33" customWidth="1"/>
    <col min="39" max="39" width="11.85546875" style="33" customWidth="1"/>
    <col min="40" max="40" width="12.42578125" style="33" customWidth="1"/>
    <col min="41" max="43" width="9.140625" style="33" hidden="1" customWidth="1"/>
    <col min="44" max="44" width="12.28515625" style="33" customWidth="1"/>
    <col min="45" max="16384" width="9.140625" style="33"/>
  </cols>
  <sheetData>
    <row r="1" spans="1:46" ht="15.75" x14ac:dyDescent="0.2">
      <c r="A1" s="314" t="s">
        <v>869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</row>
    <row r="2" spans="1:46" ht="15.75" x14ac:dyDescent="0.2">
      <c r="A2" s="191" t="s">
        <v>102</v>
      </c>
      <c r="B2" s="191" t="s">
        <v>0</v>
      </c>
      <c r="C2" s="191" t="s">
        <v>103</v>
      </c>
      <c r="D2" s="191" t="s">
        <v>104</v>
      </c>
      <c r="E2" s="191"/>
      <c r="F2" s="191"/>
      <c r="G2" s="191"/>
      <c r="H2" s="192" t="s">
        <v>2</v>
      </c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1" t="s">
        <v>3</v>
      </c>
    </row>
    <row r="3" spans="1:46" ht="15.75" x14ac:dyDescent="0.2">
      <c r="A3" s="191"/>
      <c r="B3" s="191"/>
      <c r="C3" s="191"/>
      <c r="D3" s="191" t="s">
        <v>4</v>
      </c>
      <c r="E3" s="191" t="s">
        <v>5</v>
      </c>
      <c r="F3" s="191" t="s">
        <v>6</v>
      </c>
      <c r="G3" s="191" t="s">
        <v>7</v>
      </c>
      <c r="H3" s="191" t="s">
        <v>511</v>
      </c>
      <c r="I3" s="191"/>
      <c r="J3" s="191" t="s">
        <v>512</v>
      </c>
      <c r="K3" s="191"/>
      <c r="L3" s="191"/>
      <c r="M3" s="191"/>
      <c r="N3" s="191"/>
      <c r="O3" s="191"/>
      <c r="P3" s="191"/>
      <c r="Q3" s="191"/>
      <c r="R3" s="191" t="s">
        <v>8</v>
      </c>
      <c r="S3" s="191"/>
      <c r="T3" s="191"/>
    </row>
    <row r="4" spans="1:46" ht="15.75" x14ac:dyDescent="0.2">
      <c r="A4" s="191"/>
      <c r="B4" s="191"/>
      <c r="C4" s="191"/>
      <c r="D4" s="191"/>
      <c r="E4" s="191"/>
      <c r="F4" s="191"/>
      <c r="G4" s="191"/>
      <c r="H4" s="191"/>
      <c r="I4" s="191"/>
      <c r="J4" s="191" t="s">
        <v>9</v>
      </c>
      <c r="K4" s="191"/>
      <c r="L4" s="191" t="s">
        <v>10</v>
      </c>
      <c r="M4" s="191"/>
      <c r="N4" s="191" t="s">
        <v>11</v>
      </c>
      <c r="O4" s="191"/>
      <c r="P4" s="191" t="s">
        <v>12</v>
      </c>
      <c r="Q4" s="191"/>
      <c r="R4" s="191"/>
      <c r="S4" s="191"/>
      <c r="T4" s="191"/>
    </row>
    <row r="5" spans="1:46" ht="31.5" x14ac:dyDescent="0.2">
      <c r="A5" s="191"/>
      <c r="B5" s="191"/>
      <c r="C5" s="191"/>
      <c r="D5" s="191"/>
      <c r="E5" s="191"/>
      <c r="F5" s="191"/>
      <c r="G5" s="191"/>
      <c r="H5" s="5" t="s">
        <v>13</v>
      </c>
      <c r="I5" s="5" t="s">
        <v>14</v>
      </c>
      <c r="J5" s="5" t="s">
        <v>13</v>
      </c>
      <c r="K5" s="5" t="s">
        <v>14</v>
      </c>
      <c r="L5" s="5" t="s">
        <v>13</v>
      </c>
      <c r="M5" s="5" t="s">
        <v>14</v>
      </c>
      <c r="N5" s="5" t="s">
        <v>13</v>
      </c>
      <c r="O5" s="5" t="s">
        <v>14</v>
      </c>
      <c r="P5" s="5" t="s">
        <v>13</v>
      </c>
      <c r="Q5" s="5" t="s">
        <v>14</v>
      </c>
      <c r="R5" s="5" t="s">
        <v>15</v>
      </c>
      <c r="S5" s="5" t="s">
        <v>16</v>
      </c>
      <c r="T5" s="191"/>
    </row>
    <row r="6" spans="1:46" ht="31.5" x14ac:dyDescent="0.2">
      <c r="A6" s="191" t="s">
        <v>105</v>
      </c>
      <c r="B6" s="191" t="s">
        <v>636</v>
      </c>
      <c r="C6" s="5" t="s">
        <v>106</v>
      </c>
      <c r="D6" s="6"/>
      <c r="E6" s="6"/>
      <c r="F6" s="6"/>
      <c r="G6" s="6"/>
      <c r="H6" s="49">
        <f>H9+H10+H8</f>
        <v>8714.5400000000009</v>
      </c>
      <c r="I6" s="49">
        <f>I9+I10+I8</f>
        <v>8714.5400000000009</v>
      </c>
      <c r="J6" s="49">
        <f>J9+J10+J8</f>
        <v>30742.230000000003</v>
      </c>
      <c r="K6" s="49">
        <f t="shared" ref="K6:S6" si="0">K9+K10+K8</f>
        <v>6309.5</v>
      </c>
      <c r="L6" s="49">
        <f t="shared" si="0"/>
        <v>30315.730000000003</v>
      </c>
      <c r="M6" s="49">
        <f t="shared" si="0"/>
        <v>13895.21</v>
      </c>
      <c r="N6" s="49">
        <f t="shared" si="0"/>
        <v>30153.300000000003</v>
      </c>
      <c r="O6" s="49">
        <f t="shared" si="0"/>
        <v>20515.320000000003</v>
      </c>
      <c r="P6" s="49">
        <f t="shared" si="0"/>
        <v>29584.93</v>
      </c>
      <c r="Q6" s="49">
        <f t="shared" si="0"/>
        <v>29490.54</v>
      </c>
      <c r="R6" s="49">
        <f t="shared" si="0"/>
        <v>28598.800000000003</v>
      </c>
      <c r="S6" s="49">
        <f t="shared" si="0"/>
        <v>28598.800000000003</v>
      </c>
      <c r="T6" s="48"/>
    </row>
    <row r="7" spans="1:46" ht="15.75" x14ac:dyDescent="0.2">
      <c r="A7" s="191"/>
      <c r="B7" s="191"/>
      <c r="C7" s="5" t="s">
        <v>17</v>
      </c>
      <c r="D7" s="6"/>
      <c r="E7" s="6"/>
      <c r="F7" s="6"/>
      <c r="G7" s="6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8"/>
    </row>
    <row r="8" spans="1:46" ht="47.25" x14ac:dyDescent="0.2">
      <c r="A8" s="191"/>
      <c r="B8" s="191"/>
      <c r="C8" s="5" t="s">
        <v>191</v>
      </c>
      <c r="D8" s="6" t="s">
        <v>193</v>
      </c>
      <c r="E8" s="6" t="s">
        <v>192</v>
      </c>
      <c r="F8" s="6" t="s">
        <v>502</v>
      </c>
      <c r="G8" s="6" t="s">
        <v>109</v>
      </c>
      <c r="H8" s="49">
        <v>8714.5400000000009</v>
      </c>
      <c r="I8" s="49">
        <v>8714.5400000000009</v>
      </c>
      <c r="J8" s="49">
        <f>J11</f>
        <v>8409.43</v>
      </c>
      <c r="K8" s="49">
        <f t="shared" ref="K8:S8" si="1">K11</f>
        <v>2295.7199999999998</v>
      </c>
      <c r="L8" s="49">
        <f t="shared" si="1"/>
        <v>8409.43</v>
      </c>
      <c r="M8" s="49">
        <f t="shared" si="1"/>
        <v>4745.5499999999993</v>
      </c>
      <c r="N8" s="49">
        <f t="shared" si="1"/>
        <v>8412.3799999999992</v>
      </c>
      <c r="O8" s="49">
        <f t="shared" si="1"/>
        <v>6279.95</v>
      </c>
      <c r="P8" s="49">
        <f t="shared" si="1"/>
        <v>8710.1400000000012</v>
      </c>
      <c r="Q8" s="49">
        <f t="shared" si="1"/>
        <v>8615.75</v>
      </c>
      <c r="R8" s="49">
        <f t="shared" si="1"/>
        <v>8409.43</v>
      </c>
      <c r="S8" s="49">
        <f t="shared" si="1"/>
        <v>8409.43</v>
      </c>
      <c r="T8" s="48"/>
    </row>
    <row r="9" spans="1:46" ht="63" x14ac:dyDescent="0.2">
      <c r="A9" s="191"/>
      <c r="B9" s="191"/>
      <c r="C9" s="5" t="s">
        <v>503</v>
      </c>
      <c r="D9" s="6" t="s">
        <v>459</v>
      </c>
      <c r="E9" s="6" t="s">
        <v>504</v>
      </c>
      <c r="F9" s="6" t="s">
        <v>506</v>
      </c>
      <c r="G9" s="6" t="s">
        <v>109</v>
      </c>
      <c r="H9" s="49">
        <f>H18</f>
        <v>0</v>
      </c>
      <c r="I9" s="49">
        <f t="shared" ref="I9:S9" si="2">I18</f>
        <v>0</v>
      </c>
      <c r="J9" s="49">
        <f t="shared" si="2"/>
        <v>18409.510000000002</v>
      </c>
      <c r="K9" s="49">
        <f t="shared" si="2"/>
        <v>3229.03</v>
      </c>
      <c r="L9" s="49">
        <f t="shared" si="2"/>
        <v>17983.010000000002</v>
      </c>
      <c r="M9" s="49">
        <f t="shared" si="2"/>
        <v>7369.6</v>
      </c>
      <c r="N9" s="49">
        <f t="shared" si="2"/>
        <v>17817.63</v>
      </c>
      <c r="O9" s="49">
        <f t="shared" si="2"/>
        <v>11472.990000000002</v>
      </c>
      <c r="P9" s="49">
        <f t="shared" si="2"/>
        <v>16951.5</v>
      </c>
      <c r="Q9" s="49">
        <f t="shared" si="2"/>
        <v>16951.5</v>
      </c>
      <c r="R9" s="49">
        <f t="shared" si="2"/>
        <v>16266.080000000002</v>
      </c>
      <c r="S9" s="49">
        <f t="shared" si="2"/>
        <v>16266.080000000002</v>
      </c>
      <c r="T9" s="48"/>
    </row>
    <row r="10" spans="1:46" ht="47.25" x14ac:dyDescent="0.2">
      <c r="A10" s="191"/>
      <c r="B10" s="191"/>
      <c r="C10" s="5" t="s">
        <v>509</v>
      </c>
      <c r="D10" s="6" t="s">
        <v>459</v>
      </c>
      <c r="E10" s="6" t="s">
        <v>504</v>
      </c>
      <c r="F10" s="6" t="s">
        <v>510</v>
      </c>
      <c r="G10" s="6" t="s">
        <v>109</v>
      </c>
      <c r="H10" s="49">
        <f>H25</f>
        <v>0</v>
      </c>
      <c r="I10" s="49">
        <f t="shared" ref="I10:S10" si="3">I25</f>
        <v>0</v>
      </c>
      <c r="J10" s="49">
        <v>3923.29</v>
      </c>
      <c r="K10" s="49">
        <f t="shared" si="3"/>
        <v>784.75</v>
      </c>
      <c r="L10" s="49">
        <f t="shared" si="3"/>
        <v>3923.29</v>
      </c>
      <c r="M10" s="49">
        <f t="shared" si="3"/>
        <v>1780.06</v>
      </c>
      <c r="N10" s="49">
        <f t="shared" si="3"/>
        <v>3923.29</v>
      </c>
      <c r="O10" s="49">
        <f t="shared" si="3"/>
        <v>2762.38</v>
      </c>
      <c r="P10" s="49">
        <f t="shared" si="3"/>
        <v>3923.2900000000004</v>
      </c>
      <c r="Q10" s="49">
        <f t="shared" si="3"/>
        <v>3923.2900000000004</v>
      </c>
      <c r="R10" s="49">
        <f t="shared" si="3"/>
        <v>3923.29</v>
      </c>
      <c r="S10" s="49">
        <f t="shared" si="3"/>
        <v>3923.29</v>
      </c>
      <c r="T10" s="48"/>
    </row>
    <row r="11" spans="1:46" ht="31.5" x14ac:dyDescent="0.2">
      <c r="A11" s="191" t="s">
        <v>112</v>
      </c>
      <c r="B11" s="365" t="s">
        <v>637</v>
      </c>
      <c r="C11" s="5" t="s">
        <v>137</v>
      </c>
      <c r="D11" s="4" t="s">
        <v>193</v>
      </c>
      <c r="E11" s="6" t="s">
        <v>192</v>
      </c>
      <c r="F11" s="6" t="s">
        <v>502</v>
      </c>
      <c r="G11" s="6" t="s">
        <v>109</v>
      </c>
      <c r="H11" s="49">
        <f t="shared" ref="H11:S11" si="4">H12+H13+H14+H15+H17+H16</f>
        <v>8714.5400000000009</v>
      </c>
      <c r="I11" s="49">
        <f t="shared" si="4"/>
        <v>8714.5400000000009</v>
      </c>
      <c r="J11" s="49">
        <f t="shared" si="4"/>
        <v>8409.43</v>
      </c>
      <c r="K11" s="49">
        <f t="shared" si="4"/>
        <v>2295.7199999999998</v>
      </c>
      <c r="L11" s="49">
        <f t="shared" si="4"/>
        <v>8409.43</v>
      </c>
      <c r="M11" s="49">
        <f t="shared" si="4"/>
        <v>4745.5499999999993</v>
      </c>
      <c r="N11" s="49">
        <f t="shared" si="4"/>
        <v>8412.3799999999992</v>
      </c>
      <c r="O11" s="49">
        <f t="shared" si="4"/>
        <v>6279.95</v>
      </c>
      <c r="P11" s="49">
        <f t="shared" si="4"/>
        <v>8710.1400000000012</v>
      </c>
      <c r="Q11" s="49">
        <f t="shared" si="4"/>
        <v>8615.75</v>
      </c>
      <c r="R11" s="49">
        <f t="shared" si="4"/>
        <v>8409.43</v>
      </c>
      <c r="S11" s="49">
        <f t="shared" si="4"/>
        <v>8409.43</v>
      </c>
      <c r="T11" s="48"/>
    </row>
    <row r="12" spans="1:46" ht="15.75" x14ac:dyDescent="0.2">
      <c r="A12" s="178"/>
      <c r="B12" s="366"/>
      <c r="C12" s="5" t="s">
        <v>17</v>
      </c>
      <c r="D12" s="4" t="s">
        <v>193</v>
      </c>
      <c r="E12" s="6" t="s">
        <v>192</v>
      </c>
      <c r="F12" s="6" t="s">
        <v>502</v>
      </c>
      <c r="G12" s="6" t="s">
        <v>182</v>
      </c>
      <c r="H12" s="49">
        <v>7412.51</v>
      </c>
      <c r="I12" s="49">
        <v>7412.51</v>
      </c>
      <c r="J12" s="49">
        <v>5400.52</v>
      </c>
      <c r="K12" s="49">
        <v>1555.01</v>
      </c>
      <c r="L12" s="49">
        <v>5400.52</v>
      </c>
      <c r="M12" s="49">
        <v>3218.52</v>
      </c>
      <c r="N12" s="49">
        <v>5402.79</v>
      </c>
      <c r="O12" s="49">
        <v>4275.1099999999997</v>
      </c>
      <c r="P12" s="49">
        <v>5614.96</v>
      </c>
      <c r="Q12" s="49">
        <v>5614.96</v>
      </c>
      <c r="R12" s="49">
        <v>5400.52</v>
      </c>
      <c r="S12" s="49">
        <v>5400.52</v>
      </c>
      <c r="T12" s="48"/>
    </row>
    <row r="13" spans="1:46" ht="15.75" x14ac:dyDescent="0.2">
      <c r="A13" s="178"/>
      <c r="B13" s="366"/>
      <c r="C13" s="191" t="s">
        <v>191</v>
      </c>
      <c r="D13" s="4" t="s">
        <v>193</v>
      </c>
      <c r="E13" s="6" t="s">
        <v>192</v>
      </c>
      <c r="F13" s="6" t="s">
        <v>502</v>
      </c>
      <c r="G13" s="6" t="s">
        <v>183</v>
      </c>
      <c r="H13" s="49">
        <v>81.72</v>
      </c>
      <c r="I13" s="49">
        <v>81.72</v>
      </c>
      <c r="J13" s="49">
        <v>107.78</v>
      </c>
      <c r="K13" s="49">
        <v>38.72</v>
      </c>
      <c r="L13" s="49">
        <v>107.78</v>
      </c>
      <c r="M13" s="49">
        <v>68.41</v>
      </c>
      <c r="N13" s="49">
        <v>107.78</v>
      </c>
      <c r="O13" s="49">
        <v>75.489999999999995</v>
      </c>
      <c r="P13" s="49">
        <v>93.74</v>
      </c>
      <c r="Q13" s="49">
        <v>92.13</v>
      </c>
      <c r="R13" s="49">
        <v>107.78</v>
      </c>
      <c r="S13" s="49">
        <v>107.78</v>
      </c>
      <c r="T13" s="48"/>
    </row>
    <row r="14" spans="1:46" ht="15.75" x14ac:dyDescent="0.2">
      <c r="A14" s="178"/>
      <c r="B14" s="366"/>
      <c r="C14" s="191"/>
      <c r="D14" s="4" t="s">
        <v>193</v>
      </c>
      <c r="E14" s="6" t="s">
        <v>192</v>
      </c>
      <c r="F14" s="6" t="s">
        <v>502</v>
      </c>
      <c r="G14" s="6" t="s">
        <v>543</v>
      </c>
      <c r="H14" s="49">
        <v>0</v>
      </c>
      <c r="I14" s="49">
        <v>0</v>
      </c>
      <c r="J14" s="49">
        <v>1630.96</v>
      </c>
      <c r="K14" s="49">
        <v>479.76</v>
      </c>
      <c r="L14" s="49">
        <v>1630.96</v>
      </c>
      <c r="M14" s="49">
        <v>969.39</v>
      </c>
      <c r="N14" s="49">
        <v>1631.64</v>
      </c>
      <c r="O14" s="49">
        <v>1285.71</v>
      </c>
      <c r="P14" s="49">
        <v>1687.74</v>
      </c>
      <c r="Q14" s="49">
        <v>1687.74</v>
      </c>
      <c r="R14" s="49">
        <v>1630.96</v>
      </c>
      <c r="S14" s="49">
        <v>1630.96</v>
      </c>
      <c r="T14" s="48"/>
    </row>
    <row r="15" spans="1:46" ht="15.75" x14ac:dyDescent="0.2">
      <c r="A15" s="178"/>
      <c r="B15" s="366"/>
      <c r="C15" s="191"/>
      <c r="D15" s="4" t="s">
        <v>193</v>
      </c>
      <c r="E15" s="6" t="s">
        <v>192</v>
      </c>
      <c r="F15" s="6" t="s">
        <v>502</v>
      </c>
      <c r="G15" s="6" t="s">
        <v>145</v>
      </c>
      <c r="H15" s="49">
        <v>1163.26</v>
      </c>
      <c r="I15" s="49">
        <v>1163.26</v>
      </c>
      <c r="J15" s="49">
        <v>1268.96</v>
      </c>
      <c r="K15" s="49">
        <v>222.23</v>
      </c>
      <c r="L15" s="49">
        <v>1268.96</v>
      </c>
      <c r="M15" s="49">
        <v>489.11</v>
      </c>
      <c r="N15" s="49">
        <v>1268.96</v>
      </c>
      <c r="O15" s="49">
        <v>643.38</v>
      </c>
      <c r="P15" s="49">
        <v>1313.16</v>
      </c>
      <c r="Q15" s="49">
        <v>1220.3800000000001</v>
      </c>
      <c r="R15" s="49">
        <v>1268.96</v>
      </c>
      <c r="S15" s="49">
        <v>1268.96</v>
      </c>
      <c r="T15" s="48"/>
    </row>
    <row r="16" spans="1:46" ht="15.75" x14ac:dyDescent="0.2">
      <c r="A16" s="178"/>
      <c r="B16" s="366"/>
      <c r="C16" s="191"/>
      <c r="D16" s="4" t="s">
        <v>193</v>
      </c>
      <c r="E16" s="6" t="s">
        <v>192</v>
      </c>
      <c r="F16" s="6" t="s">
        <v>502</v>
      </c>
      <c r="G16" s="6" t="s">
        <v>184</v>
      </c>
      <c r="H16" s="49">
        <v>0.7</v>
      </c>
      <c r="I16" s="49">
        <v>0.7</v>
      </c>
      <c r="J16" s="49">
        <v>1.21</v>
      </c>
      <c r="K16" s="49">
        <v>0</v>
      </c>
      <c r="L16" s="49">
        <v>1.21</v>
      </c>
      <c r="M16" s="49">
        <v>0.12</v>
      </c>
      <c r="N16" s="49">
        <v>1.21</v>
      </c>
      <c r="O16" s="49">
        <v>0.26</v>
      </c>
      <c r="P16" s="49">
        <v>0.54</v>
      </c>
      <c r="Q16" s="49">
        <v>0.54</v>
      </c>
      <c r="R16" s="49">
        <v>1.21</v>
      </c>
      <c r="S16" s="49">
        <v>1.21</v>
      </c>
      <c r="T16" s="48"/>
    </row>
    <row r="17" spans="1:20" ht="15.75" x14ac:dyDescent="0.2">
      <c r="A17" s="178"/>
      <c r="B17" s="367"/>
      <c r="C17" s="191"/>
      <c r="D17" s="4" t="s">
        <v>193</v>
      </c>
      <c r="E17" s="6" t="s">
        <v>180</v>
      </c>
      <c r="F17" s="6" t="s">
        <v>638</v>
      </c>
      <c r="G17" s="6" t="s">
        <v>183</v>
      </c>
      <c r="H17" s="49">
        <v>56.35</v>
      </c>
      <c r="I17" s="49">
        <v>56.35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8"/>
    </row>
    <row r="18" spans="1:20" ht="31.5" x14ac:dyDescent="0.2">
      <c r="A18" s="191" t="s">
        <v>115</v>
      </c>
      <c r="B18" s="365" t="s">
        <v>505</v>
      </c>
      <c r="C18" s="5" t="s">
        <v>106</v>
      </c>
      <c r="D18" s="6"/>
      <c r="E18" s="6"/>
      <c r="F18" s="6"/>
      <c r="G18" s="6"/>
      <c r="H18" s="49">
        <f>H20+H21+H22+H23+H24</f>
        <v>0</v>
      </c>
      <c r="I18" s="49">
        <f t="shared" ref="I18:S18" si="5">I20+I21+I22+I23+I24</f>
        <v>0</v>
      </c>
      <c r="J18" s="49">
        <f t="shared" si="5"/>
        <v>18409.510000000002</v>
      </c>
      <c r="K18" s="49">
        <f t="shared" si="5"/>
        <v>3229.03</v>
      </c>
      <c r="L18" s="49">
        <f t="shared" si="5"/>
        <v>17983.010000000002</v>
      </c>
      <c r="M18" s="49">
        <f t="shared" si="5"/>
        <v>7369.6</v>
      </c>
      <c r="N18" s="49">
        <f t="shared" si="5"/>
        <v>17817.63</v>
      </c>
      <c r="O18" s="49">
        <f t="shared" si="5"/>
        <v>11472.990000000002</v>
      </c>
      <c r="P18" s="49">
        <f t="shared" si="5"/>
        <v>16951.5</v>
      </c>
      <c r="Q18" s="49">
        <f t="shared" si="5"/>
        <v>16951.5</v>
      </c>
      <c r="R18" s="49">
        <f t="shared" si="5"/>
        <v>16266.080000000002</v>
      </c>
      <c r="S18" s="49">
        <f t="shared" si="5"/>
        <v>16266.080000000002</v>
      </c>
      <c r="T18" s="48"/>
    </row>
    <row r="19" spans="1:20" ht="15.75" x14ac:dyDescent="0.2">
      <c r="A19" s="191"/>
      <c r="B19" s="368"/>
      <c r="C19" s="5" t="s">
        <v>17</v>
      </c>
      <c r="D19" s="6"/>
      <c r="E19" s="6"/>
      <c r="F19" s="6"/>
      <c r="G19" s="6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8"/>
    </row>
    <row r="20" spans="1:20" ht="15.75" x14ac:dyDescent="0.2">
      <c r="A20" s="191"/>
      <c r="B20" s="368"/>
      <c r="C20" s="191" t="s">
        <v>503</v>
      </c>
      <c r="D20" s="6" t="s">
        <v>459</v>
      </c>
      <c r="E20" s="6" t="s">
        <v>504</v>
      </c>
      <c r="F20" s="6" t="s">
        <v>506</v>
      </c>
      <c r="G20" s="6" t="s">
        <v>240</v>
      </c>
      <c r="H20" s="49">
        <v>0</v>
      </c>
      <c r="I20" s="49">
        <v>0</v>
      </c>
      <c r="J20" s="49">
        <v>11551.94</v>
      </c>
      <c r="K20" s="49">
        <v>2425.3200000000002</v>
      </c>
      <c r="L20" s="49">
        <v>11224.37</v>
      </c>
      <c r="M20" s="49">
        <v>5231.16</v>
      </c>
      <c r="N20" s="49">
        <v>11239.27</v>
      </c>
      <c r="O20" s="49">
        <v>8284.34</v>
      </c>
      <c r="P20" s="132">
        <v>12193.7</v>
      </c>
      <c r="Q20" s="132">
        <v>12193.7</v>
      </c>
      <c r="R20" s="49">
        <v>11551.94</v>
      </c>
      <c r="S20" s="49">
        <v>11551.94</v>
      </c>
      <c r="T20" s="48"/>
    </row>
    <row r="21" spans="1:20" ht="15.75" x14ac:dyDescent="0.2">
      <c r="A21" s="191"/>
      <c r="B21" s="368"/>
      <c r="C21" s="191"/>
      <c r="D21" s="6" t="s">
        <v>459</v>
      </c>
      <c r="E21" s="6" t="s">
        <v>504</v>
      </c>
      <c r="F21" s="6" t="s">
        <v>506</v>
      </c>
      <c r="G21" s="6" t="s">
        <v>146</v>
      </c>
      <c r="H21" s="49">
        <v>0</v>
      </c>
      <c r="I21" s="49">
        <v>0</v>
      </c>
      <c r="J21" s="49">
        <v>27.68</v>
      </c>
      <c r="K21" s="49">
        <v>2.04</v>
      </c>
      <c r="L21" s="49">
        <v>27.68</v>
      </c>
      <c r="M21" s="49">
        <v>7.5</v>
      </c>
      <c r="N21" s="49">
        <v>27.68</v>
      </c>
      <c r="O21" s="49">
        <v>10.029999999999999</v>
      </c>
      <c r="P21" s="132">
        <v>10.36</v>
      </c>
      <c r="Q21" s="132">
        <v>10.36</v>
      </c>
      <c r="R21" s="49">
        <v>27.68</v>
      </c>
      <c r="S21" s="49">
        <v>27.68</v>
      </c>
      <c r="T21" s="48"/>
    </row>
    <row r="22" spans="1:20" ht="15.75" x14ac:dyDescent="0.2">
      <c r="A22" s="191"/>
      <c r="B22" s="368"/>
      <c r="C22" s="191"/>
      <c r="D22" s="6" t="s">
        <v>459</v>
      </c>
      <c r="E22" s="6" t="s">
        <v>504</v>
      </c>
      <c r="F22" s="6" t="s">
        <v>506</v>
      </c>
      <c r="G22" s="6" t="s">
        <v>507</v>
      </c>
      <c r="H22" s="49">
        <v>0</v>
      </c>
      <c r="I22" s="49">
        <v>0</v>
      </c>
      <c r="J22" s="49">
        <v>3488.69</v>
      </c>
      <c r="K22" s="49">
        <v>570.49</v>
      </c>
      <c r="L22" s="49">
        <v>3389.76</v>
      </c>
      <c r="M22" s="49">
        <v>1556.18</v>
      </c>
      <c r="N22" s="49">
        <v>3394.26</v>
      </c>
      <c r="O22" s="49">
        <v>2402.3000000000002</v>
      </c>
      <c r="P22" s="132">
        <v>3665.81</v>
      </c>
      <c r="Q22" s="132">
        <v>3665.81</v>
      </c>
      <c r="R22" s="49">
        <v>3488.69</v>
      </c>
      <c r="S22" s="49">
        <v>3488.69</v>
      </c>
      <c r="T22" s="48"/>
    </row>
    <row r="23" spans="1:20" ht="15.75" x14ac:dyDescent="0.2">
      <c r="A23" s="191"/>
      <c r="B23" s="368"/>
      <c r="C23" s="191"/>
      <c r="D23" s="6" t="s">
        <v>459</v>
      </c>
      <c r="E23" s="6" t="s">
        <v>504</v>
      </c>
      <c r="F23" s="6" t="s">
        <v>506</v>
      </c>
      <c r="G23" s="6" t="s">
        <v>145</v>
      </c>
      <c r="H23" s="49">
        <v>0</v>
      </c>
      <c r="I23" s="49">
        <v>0</v>
      </c>
      <c r="J23" s="49">
        <v>3336.2</v>
      </c>
      <c r="K23" s="49">
        <v>231.18</v>
      </c>
      <c r="L23" s="49">
        <v>3336.2</v>
      </c>
      <c r="M23" s="49">
        <v>574.76</v>
      </c>
      <c r="N23" s="49">
        <v>3151.42</v>
      </c>
      <c r="O23" s="49">
        <v>774.31</v>
      </c>
      <c r="P23" s="132">
        <v>1077.42</v>
      </c>
      <c r="Q23" s="132">
        <v>1077.42</v>
      </c>
      <c r="R23" s="49">
        <v>1192.77</v>
      </c>
      <c r="S23" s="49">
        <v>1192.77</v>
      </c>
      <c r="T23" s="48"/>
    </row>
    <row r="24" spans="1:20" ht="15.75" x14ac:dyDescent="0.2">
      <c r="A24" s="191"/>
      <c r="B24" s="369"/>
      <c r="C24" s="191"/>
      <c r="D24" s="6" t="s">
        <v>459</v>
      </c>
      <c r="E24" s="6" t="s">
        <v>504</v>
      </c>
      <c r="F24" s="6" t="s">
        <v>506</v>
      </c>
      <c r="G24" s="6" t="s">
        <v>184</v>
      </c>
      <c r="H24" s="49">
        <v>0</v>
      </c>
      <c r="I24" s="49">
        <v>0</v>
      </c>
      <c r="J24" s="49">
        <v>5</v>
      </c>
      <c r="K24" s="49">
        <v>0</v>
      </c>
      <c r="L24" s="49">
        <v>5</v>
      </c>
      <c r="M24" s="49">
        <v>0</v>
      </c>
      <c r="N24" s="49">
        <v>5</v>
      </c>
      <c r="O24" s="49">
        <v>2.0099999999999998</v>
      </c>
      <c r="P24" s="132">
        <v>4.21</v>
      </c>
      <c r="Q24" s="132">
        <v>4.21</v>
      </c>
      <c r="R24" s="49">
        <v>5</v>
      </c>
      <c r="S24" s="49">
        <v>5</v>
      </c>
      <c r="T24" s="48"/>
    </row>
    <row r="25" spans="1:20" ht="31.5" x14ac:dyDescent="0.2">
      <c r="A25" s="191" t="s">
        <v>117</v>
      </c>
      <c r="B25" s="365" t="s">
        <v>508</v>
      </c>
      <c r="C25" s="5" t="s">
        <v>106</v>
      </c>
      <c r="D25" s="6"/>
      <c r="E25" s="6"/>
      <c r="F25" s="6"/>
      <c r="G25" s="6"/>
      <c r="H25" s="49">
        <f t="shared" ref="H25:S25" si="6">H27+H28+H29+H30+H31</f>
        <v>0</v>
      </c>
      <c r="I25" s="49">
        <f t="shared" si="6"/>
        <v>0</v>
      </c>
      <c r="J25" s="49">
        <f t="shared" si="6"/>
        <v>3923.29</v>
      </c>
      <c r="K25" s="49">
        <f t="shared" si="6"/>
        <v>784.75</v>
      </c>
      <c r="L25" s="49">
        <f t="shared" si="6"/>
        <v>3923.29</v>
      </c>
      <c r="M25" s="49">
        <f t="shared" si="6"/>
        <v>1780.06</v>
      </c>
      <c r="N25" s="49">
        <f t="shared" si="6"/>
        <v>3923.29</v>
      </c>
      <c r="O25" s="49">
        <f t="shared" si="6"/>
        <v>2762.38</v>
      </c>
      <c r="P25" s="49">
        <f t="shared" si="6"/>
        <v>3923.2900000000004</v>
      </c>
      <c r="Q25" s="49">
        <f t="shared" si="6"/>
        <v>3923.2900000000004</v>
      </c>
      <c r="R25" s="49">
        <f t="shared" si="6"/>
        <v>3923.29</v>
      </c>
      <c r="S25" s="49">
        <f t="shared" si="6"/>
        <v>3923.29</v>
      </c>
      <c r="T25" s="48"/>
    </row>
    <row r="26" spans="1:20" ht="15.75" x14ac:dyDescent="0.2">
      <c r="A26" s="191"/>
      <c r="B26" s="368"/>
      <c r="C26" s="5" t="s">
        <v>17</v>
      </c>
      <c r="D26" s="6"/>
      <c r="E26" s="6"/>
      <c r="F26" s="6"/>
      <c r="G26" s="6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8"/>
    </row>
    <row r="27" spans="1:20" ht="15.75" x14ac:dyDescent="0.2">
      <c r="A27" s="191"/>
      <c r="B27" s="368"/>
      <c r="C27" s="191" t="s">
        <v>509</v>
      </c>
      <c r="D27" s="6" t="s">
        <v>459</v>
      </c>
      <c r="E27" s="6" t="s">
        <v>504</v>
      </c>
      <c r="F27" s="6" t="s">
        <v>510</v>
      </c>
      <c r="G27" s="6" t="s">
        <v>240</v>
      </c>
      <c r="H27" s="49">
        <v>0</v>
      </c>
      <c r="I27" s="49">
        <v>0</v>
      </c>
      <c r="J27" s="49">
        <v>2778.03</v>
      </c>
      <c r="K27" s="49">
        <v>563.01</v>
      </c>
      <c r="L27" s="49">
        <v>2778.03</v>
      </c>
      <c r="M27" s="49">
        <v>1257.51</v>
      </c>
      <c r="N27" s="49">
        <v>2778.03</v>
      </c>
      <c r="O27" s="49">
        <v>1973.65</v>
      </c>
      <c r="P27" s="132">
        <v>2807.62</v>
      </c>
      <c r="Q27" s="132">
        <v>2807.62</v>
      </c>
      <c r="R27" s="49">
        <v>2778.03</v>
      </c>
      <c r="S27" s="49">
        <v>2778.03</v>
      </c>
      <c r="T27" s="48"/>
    </row>
    <row r="28" spans="1:20" ht="15.75" x14ac:dyDescent="0.2">
      <c r="A28" s="191"/>
      <c r="B28" s="368"/>
      <c r="C28" s="191"/>
      <c r="D28" s="6" t="s">
        <v>459</v>
      </c>
      <c r="E28" s="6" t="s">
        <v>504</v>
      </c>
      <c r="F28" s="6" t="s">
        <v>510</v>
      </c>
      <c r="G28" s="6" t="s">
        <v>146</v>
      </c>
      <c r="H28" s="49">
        <v>0</v>
      </c>
      <c r="I28" s="49">
        <v>0</v>
      </c>
      <c r="J28" s="49">
        <v>17.8</v>
      </c>
      <c r="K28" s="49">
        <v>0</v>
      </c>
      <c r="L28" s="49">
        <v>17.8</v>
      </c>
      <c r="M28" s="49">
        <v>6.03</v>
      </c>
      <c r="N28" s="49">
        <v>17.8</v>
      </c>
      <c r="O28" s="49">
        <v>6.94</v>
      </c>
      <c r="P28" s="132">
        <v>10.050000000000001</v>
      </c>
      <c r="Q28" s="132">
        <v>10.050000000000001</v>
      </c>
      <c r="R28" s="49">
        <v>17.8</v>
      </c>
      <c r="S28" s="49">
        <v>17.8</v>
      </c>
      <c r="T28" s="48"/>
    </row>
    <row r="29" spans="1:20" ht="15.75" x14ac:dyDescent="0.2">
      <c r="A29" s="191"/>
      <c r="B29" s="368"/>
      <c r="C29" s="191"/>
      <c r="D29" s="6" t="s">
        <v>459</v>
      </c>
      <c r="E29" s="6" t="s">
        <v>504</v>
      </c>
      <c r="F29" s="6" t="s">
        <v>510</v>
      </c>
      <c r="G29" s="6" t="s">
        <v>507</v>
      </c>
      <c r="H29" s="49">
        <v>0</v>
      </c>
      <c r="I29" s="49">
        <v>0</v>
      </c>
      <c r="J29" s="49">
        <v>838.97</v>
      </c>
      <c r="K29" s="49">
        <v>131.79</v>
      </c>
      <c r="L29" s="49">
        <v>838.97</v>
      </c>
      <c r="M29" s="49">
        <v>349.41</v>
      </c>
      <c r="N29" s="49">
        <v>838.97</v>
      </c>
      <c r="O29" s="49">
        <v>554.75</v>
      </c>
      <c r="P29" s="132">
        <v>847.59</v>
      </c>
      <c r="Q29" s="132">
        <v>847.59</v>
      </c>
      <c r="R29" s="49">
        <v>838.97</v>
      </c>
      <c r="S29" s="49">
        <v>838.97</v>
      </c>
      <c r="T29" s="48"/>
    </row>
    <row r="30" spans="1:20" ht="15.75" x14ac:dyDescent="0.2">
      <c r="A30" s="191"/>
      <c r="B30" s="368"/>
      <c r="C30" s="191"/>
      <c r="D30" s="6" t="s">
        <v>459</v>
      </c>
      <c r="E30" s="6" t="s">
        <v>504</v>
      </c>
      <c r="F30" s="6" t="s">
        <v>510</v>
      </c>
      <c r="G30" s="6" t="s">
        <v>145</v>
      </c>
      <c r="H30" s="49">
        <v>0</v>
      </c>
      <c r="I30" s="49">
        <v>0</v>
      </c>
      <c r="J30" s="49">
        <v>288.49</v>
      </c>
      <c r="K30" s="49">
        <v>89.95</v>
      </c>
      <c r="L30" s="49">
        <v>288.49</v>
      </c>
      <c r="M30" s="49">
        <v>167.11</v>
      </c>
      <c r="N30" s="49">
        <v>288.49</v>
      </c>
      <c r="O30" s="49">
        <v>227.04</v>
      </c>
      <c r="P30" s="132">
        <v>256.95999999999998</v>
      </c>
      <c r="Q30" s="132">
        <v>256.95999999999998</v>
      </c>
      <c r="R30" s="49">
        <v>288.49</v>
      </c>
      <c r="S30" s="49">
        <v>288.49</v>
      </c>
      <c r="T30" s="48"/>
    </row>
    <row r="31" spans="1:20" ht="15.75" x14ac:dyDescent="0.2">
      <c r="A31" s="191"/>
      <c r="B31" s="369"/>
      <c r="C31" s="191"/>
      <c r="D31" s="6" t="s">
        <v>459</v>
      </c>
      <c r="E31" s="6" t="s">
        <v>504</v>
      </c>
      <c r="F31" s="6" t="s">
        <v>510</v>
      </c>
      <c r="G31" s="6" t="s">
        <v>184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132">
        <v>1.07</v>
      </c>
      <c r="Q31" s="132">
        <v>1.07</v>
      </c>
      <c r="R31" s="49">
        <v>0</v>
      </c>
      <c r="S31" s="49">
        <v>0</v>
      </c>
      <c r="T31" s="48"/>
    </row>
  </sheetData>
  <mergeCells count="29">
    <mergeCell ref="D2:G2"/>
    <mergeCell ref="H2:S2"/>
    <mergeCell ref="T2:T5"/>
    <mergeCell ref="D3:D5"/>
    <mergeCell ref="E3:E5"/>
    <mergeCell ref="F3:F5"/>
    <mergeCell ref="G3:G5"/>
    <mergeCell ref="H3:I4"/>
    <mergeCell ref="J3:Q3"/>
    <mergeCell ref="R3:S4"/>
    <mergeCell ref="J4:K4"/>
    <mergeCell ref="L4:M4"/>
    <mergeCell ref="N4:O4"/>
    <mergeCell ref="A1:T1"/>
    <mergeCell ref="A25:A31"/>
    <mergeCell ref="B25:B31"/>
    <mergeCell ref="C27:C31"/>
    <mergeCell ref="P4:Q4"/>
    <mergeCell ref="A18:A24"/>
    <mergeCell ref="B18:B24"/>
    <mergeCell ref="C20:C24"/>
    <mergeCell ref="C2:C5"/>
    <mergeCell ref="A6:A10"/>
    <mergeCell ref="B6:B10"/>
    <mergeCell ref="A11:A17"/>
    <mergeCell ref="B11:B17"/>
    <mergeCell ref="C13:C17"/>
    <mergeCell ref="A2:A5"/>
    <mergeCell ref="B2:B5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55"/>
  <sheetViews>
    <sheetView view="pageBreakPreview" topLeftCell="D46" zoomScaleSheetLayoutView="100" workbookViewId="0">
      <selection sqref="A1:T55"/>
    </sheetView>
  </sheetViews>
  <sheetFormatPr defaultRowHeight="15" x14ac:dyDescent="0.2"/>
  <cols>
    <col min="1" max="1" width="11" style="47" customWidth="1"/>
    <col min="2" max="2" width="20.140625" style="47" customWidth="1"/>
    <col min="3" max="3" width="17.7109375" style="47" customWidth="1"/>
    <col min="4" max="4" width="6.28515625" style="47" customWidth="1"/>
    <col min="5" max="5" width="7.85546875" style="47" customWidth="1"/>
    <col min="6" max="6" width="8.7109375" style="47" customWidth="1"/>
    <col min="7" max="7" width="6.85546875" style="47" customWidth="1"/>
    <col min="8" max="8" width="11.7109375" style="47" customWidth="1"/>
    <col min="9" max="9" width="11.140625" style="47" customWidth="1"/>
    <col min="10" max="10" width="8.140625" style="47" customWidth="1"/>
    <col min="11" max="11" width="8" style="47" customWidth="1"/>
    <col min="12" max="12" width="9.5703125" style="47" customWidth="1"/>
    <col min="13" max="13" width="9.42578125" style="47" bestFit="1" customWidth="1"/>
    <col min="14" max="14" width="9" style="47" customWidth="1"/>
    <col min="15" max="15" width="9.42578125" style="47" bestFit="1" customWidth="1"/>
    <col min="16" max="17" width="10.140625" style="47" bestFit="1" customWidth="1"/>
    <col min="18" max="18" width="10.42578125" style="47" customWidth="1"/>
    <col min="19" max="19" width="10" style="47" customWidth="1"/>
    <col min="20" max="20" width="15" style="47" customWidth="1"/>
    <col min="21" max="16384" width="9.140625" style="47"/>
  </cols>
  <sheetData>
    <row r="1" spans="1:21" ht="38.25" customHeight="1" x14ac:dyDescent="0.2">
      <c r="A1" s="319" t="s">
        <v>874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</row>
    <row r="2" spans="1:21" ht="15.75" x14ac:dyDescent="0.2">
      <c r="A2" s="191" t="s">
        <v>102</v>
      </c>
      <c r="B2" s="191" t="s">
        <v>0</v>
      </c>
      <c r="C2" s="191" t="s">
        <v>103</v>
      </c>
      <c r="D2" s="191" t="s">
        <v>1</v>
      </c>
      <c r="E2" s="191"/>
      <c r="F2" s="191"/>
      <c r="G2" s="191"/>
      <c r="H2" s="192" t="s">
        <v>2</v>
      </c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48"/>
      <c r="T2" s="191" t="s">
        <v>3</v>
      </c>
      <c r="U2" s="135"/>
    </row>
    <row r="3" spans="1:21" ht="15.75" x14ac:dyDescent="0.2">
      <c r="A3" s="191"/>
      <c r="B3" s="191"/>
      <c r="C3" s="191"/>
      <c r="D3" s="191" t="s">
        <v>4</v>
      </c>
      <c r="E3" s="191" t="s">
        <v>5</v>
      </c>
      <c r="F3" s="191" t="s">
        <v>6</v>
      </c>
      <c r="G3" s="191" t="s">
        <v>7</v>
      </c>
      <c r="H3" s="191" t="s">
        <v>527</v>
      </c>
      <c r="I3" s="191"/>
      <c r="J3" s="191" t="s">
        <v>512</v>
      </c>
      <c r="K3" s="191"/>
      <c r="L3" s="191"/>
      <c r="M3" s="191"/>
      <c r="N3" s="191"/>
      <c r="O3" s="191"/>
      <c r="P3" s="191"/>
      <c r="Q3" s="191"/>
      <c r="R3" s="202" t="s">
        <v>8</v>
      </c>
      <c r="S3" s="202" t="s">
        <v>8</v>
      </c>
      <c r="T3" s="191"/>
      <c r="U3" s="135"/>
    </row>
    <row r="4" spans="1:21" ht="15.75" x14ac:dyDescent="0.2">
      <c r="A4" s="191"/>
      <c r="B4" s="191"/>
      <c r="C4" s="191"/>
      <c r="D4" s="191"/>
      <c r="E4" s="191"/>
      <c r="F4" s="191"/>
      <c r="G4" s="191"/>
      <c r="H4" s="191"/>
      <c r="I4" s="191"/>
      <c r="J4" s="191" t="s">
        <v>9</v>
      </c>
      <c r="K4" s="191"/>
      <c r="L4" s="191" t="s">
        <v>10</v>
      </c>
      <c r="M4" s="191"/>
      <c r="N4" s="191" t="s">
        <v>11</v>
      </c>
      <c r="O4" s="191"/>
      <c r="P4" s="202" t="s">
        <v>12</v>
      </c>
      <c r="Q4" s="202"/>
      <c r="R4" s="202"/>
      <c r="S4" s="202"/>
      <c r="T4" s="191"/>
      <c r="U4" s="135"/>
    </row>
    <row r="5" spans="1:21" ht="15.75" x14ac:dyDescent="0.2">
      <c r="A5" s="191"/>
      <c r="B5" s="191"/>
      <c r="C5" s="191"/>
      <c r="D5" s="191"/>
      <c r="E5" s="191"/>
      <c r="F5" s="191"/>
      <c r="G5" s="191"/>
      <c r="H5" s="5" t="s">
        <v>13</v>
      </c>
      <c r="I5" s="5" t="s">
        <v>14</v>
      </c>
      <c r="J5" s="5" t="s">
        <v>13</v>
      </c>
      <c r="K5" s="5" t="s">
        <v>14</v>
      </c>
      <c r="L5" s="5" t="s">
        <v>13</v>
      </c>
      <c r="M5" s="5" t="s">
        <v>14</v>
      </c>
      <c r="N5" s="5" t="s">
        <v>13</v>
      </c>
      <c r="O5" s="5" t="s">
        <v>14</v>
      </c>
      <c r="P5" s="54" t="s">
        <v>13</v>
      </c>
      <c r="Q5" s="54" t="s">
        <v>14</v>
      </c>
      <c r="R5" s="54">
        <v>2017</v>
      </c>
      <c r="S5" s="54">
        <v>2018</v>
      </c>
      <c r="T5" s="191"/>
      <c r="U5" s="135"/>
    </row>
    <row r="6" spans="1:21" ht="31.5" x14ac:dyDescent="0.2">
      <c r="A6" s="315" t="s">
        <v>105</v>
      </c>
      <c r="B6" s="315" t="s">
        <v>450</v>
      </c>
      <c r="C6" s="8" t="s">
        <v>137</v>
      </c>
      <c r="D6" s="48"/>
      <c r="E6" s="48"/>
      <c r="F6" s="48"/>
      <c r="G6" s="48"/>
      <c r="H6" s="134">
        <f>H7+H8+H9+H10</f>
        <v>9606.7000000000007</v>
      </c>
      <c r="I6" s="134">
        <f t="shared" ref="I6:S6" si="0">I7+I8+I9+I10</f>
        <v>9606.7000000000007</v>
      </c>
      <c r="J6" s="134">
        <f t="shared" si="0"/>
        <v>483.72</v>
      </c>
      <c r="K6" s="134">
        <f t="shared" si="0"/>
        <v>262.17</v>
      </c>
      <c r="L6" s="134">
        <f t="shared" si="0"/>
        <v>1731.8600000000001</v>
      </c>
      <c r="M6" s="134">
        <f t="shared" si="0"/>
        <v>1510.3100000000002</v>
      </c>
      <c r="N6" s="134">
        <f t="shared" si="0"/>
        <v>4789.17</v>
      </c>
      <c r="O6" s="134">
        <f t="shared" si="0"/>
        <v>4934.6200000000008</v>
      </c>
      <c r="P6" s="85">
        <f t="shared" si="0"/>
        <v>11591.05</v>
      </c>
      <c r="Q6" s="85">
        <f t="shared" si="0"/>
        <v>10168.33</v>
      </c>
      <c r="R6" s="85">
        <f t="shared" si="0"/>
        <v>12840.6</v>
      </c>
      <c r="S6" s="134">
        <f t="shared" si="0"/>
        <v>4318.54</v>
      </c>
      <c r="T6" s="48"/>
      <c r="U6" s="135"/>
    </row>
    <row r="7" spans="1:21" ht="63" x14ac:dyDescent="0.2">
      <c r="A7" s="315"/>
      <c r="B7" s="315"/>
      <c r="C7" s="8" t="s">
        <v>164</v>
      </c>
      <c r="D7" s="6" t="s">
        <v>114</v>
      </c>
      <c r="E7" s="6" t="s">
        <v>195</v>
      </c>
      <c r="F7" s="48"/>
      <c r="G7" s="48"/>
      <c r="H7" s="134">
        <f>H12+H50</f>
        <v>8740.91</v>
      </c>
      <c r="I7" s="134">
        <f t="shared" ref="I7:S7" si="1">I12+I50</f>
        <v>8740.91</v>
      </c>
      <c r="J7" s="134">
        <f t="shared" si="1"/>
        <v>0</v>
      </c>
      <c r="K7" s="134">
        <f t="shared" si="1"/>
        <v>0</v>
      </c>
      <c r="L7" s="134">
        <f t="shared" si="1"/>
        <v>0</v>
      </c>
      <c r="M7" s="134">
        <f t="shared" si="1"/>
        <v>0</v>
      </c>
      <c r="N7" s="134">
        <f t="shared" si="1"/>
        <v>0</v>
      </c>
      <c r="O7" s="134">
        <f t="shared" si="1"/>
        <v>0</v>
      </c>
      <c r="P7" s="85">
        <f t="shared" si="1"/>
        <v>0</v>
      </c>
      <c r="Q7" s="85">
        <f t="shared" si="1"/>
        <v>0</v>
      </c>
      <c r="R7" s="85">
        <f t="shared" si="1"/>
        <v>0</v>
      </c>
      <c r="S7" s="134">
        <f t="shared" si="1"/>
        <v>0</v>
      </c>
      <c r="T7" s="48"/>
      <c r="U7" s="135"/>
    </row>
    <row r="8" spans="1:21" ht="47.25" x14ac:dyDescent="0.2">
      <c r="A8" s="315"/>
      <c r="B8" s="315"/>
      <c r="C8" s="8" t="s">
        <v>277</v>
      </c>
      <c r="D8" s="6" t="s">
        <v>459</v>
      </c>
      <c r="E8" s="6" t="s">
        <v>195</v>
      </c>
      <c r="F8" s="48"/>
      <c r="G8" s="48"/>
      <c r="H8" s="134">
        <f t="shared" ref="H8:S8" si="2">H13+H52+H54</f>
        <v>0</v>
      </c>
      <c r="I8" s="134">
        <f t="shared" si="2"/>
        <v>0</v>
      </c>
      <c r="J8" s="134">
        <f t="shared" si="2"/>
        <v>483.72</v>
      </c>
      <c r="K8" s="134">
        <f t="shared" si="2"/>
        <v>262.17</v>
      </c>
      <c r="L8" s="134">
        <f t="shared" si="2"/>
        <v>1731.8600000000001</v>
      </c>
      <c r="M8" s="134">
        <f t="shared" si="2"/>
        <v>1510.3100000000002</v>
      </c>
      <c r="N8" s="134">
        <f t="shared" si="2"/>
        <v>4789.17</v>
      </c>
      <c r="O8" s="134">
        <f t="shared" si="2"/>
        <v>4934.6200000000008</v>
      </c>
      <c r="P8" s="85">
        <f t="shared" si="2"/>
        <v>9871.1099999999988</v>
      </c>
      <c r="Q8" s="85">
        <f t="shared" si="2"/>
        <v>9353.65</v>
      </c>
      <c r="R8" s="85">
        <f t="shared" si="2"/>
        <v>12840.6</v>
      </c>
      <c r="S8" s="134">
        <f t="shared" si="2"/>
        <v>4318.54</v>
      </c>
      <c r="T8" s="48"/>
      <c r="U8" s="135"/>
    </row>
    <row r="9" spans="1:21" ht="47.25" x14ac:dyDescent="0.2">
      <c r="A9" s="315"/>
      <c r="B9" s="315"/>
      <c r="C9" s="8" t="s">
        <v>859</v>
      </c>
      <c r="D9" s="6" t="s">
        <v>108</v>
      </c>
      <c r="E9" s="6" t="s">
        <v>135</v>
      </c>
      <c r="F9" s="48"/>
      <c r="G9" s="48"/>
      <c r="H9" s="134">
        <f>H14</f>
        <v>0</v>
      </c>
      <c r="I9" s="134">
        <f t="shared" ref="I9:S10" si="3">I14</f>
        <v>0</v>
      </c>
      <c r="J9" s="134">
        <f t="shared" si="3"/>
        <v>0</v>
      </c>
      <c r="K9" s="134">
        <f t="shared" si="3"/>
        <v>0</v>
      </c>
      <c r="L9" s="134">
        <f t="shared" si="3"/>
        <v>0</v>
      </c>
      <c r="M9" s="134">
        <f t="shared" si="3"/>
        <v>0</v>
      </c>
      <c r="N9" s="134">
        <f t="shared" si="3"/>
        <v>0</v>
      </c>
      <c r="O9" s="134">
        <f t="shared" si="3"/>
        <v>0</v>
      </c>
      <c r="P9" s="85">
        <f t="shared" si="3"/>
        <v>1719.94</v>
      </c>
      <c r="Q9" s="85">
        <f t="shared" si="3"/>
        <v>814.68</v>
      </c>
      <c r="R9" s="85">
        <f t="shared" si="3"/>
        <v>0</v>
      </c>
      <c r="S9" s="134">
        <f t="shared" si="3"/>
        <v>0</v>
      </c>
      <c r="T9" s="48"/>
      <c r="U9" s="135"/>
    </row>
    <row r="10" spans="1:21" ht="31.5" x14ac:dyDescent="0.2">
      <c r="A10" s="315"/>
      <c r="B10" s="315"/>
      <c r="C10" s="8" t="s">
        <v>639</v>
      </c>
      <c r="D10" s="55" t="s">
        <v>156</v>
      </c>
      <c r="E10" s="55" t="s">
        <v>195</v>
      </c>
      <c r="F10" s="48"/>
      <c r="G10" s="48"/>
      <c r="H10" s="134">
        <f>H15</f>
        <v>865.79</v>
      </c>
      <c r="I10" s="134">
        <f t="shared" si="3"/>
        <v>865.79</v>
      </c>
      <c r="J10" s="134">
        <f t="shared" si="3"/>
        <v>0</v>
      </c>
      <c r="K10" s="134">
        <f t="shared" si="3"/>
        <v>0</v>
      </c>
      <c r="L10" s="134">
        <f t="shared" si="3"/>
        <v>0</v>
      </c>
      <c r="M10" s="134">
        <f t="shared" si="3"/>
        <v>0</v>
      </c>
      <c r="N10" s="134">
        <f t="shared" si="3"/>
        <v>0</v>
      </c>
      <c r="O10" s="134">
        <f t="shared" si="3"/>
        <v>0</v>
      </c>
      <c r="P10" s="85">
        <f t="shared" si="3"/>
        <v>0</v>
      </c>
      <c r="Q10" s="85">
        <f t="shared" si="3"/>
        <v>0</v>
      </c>
      <c r="R10" s="85">
        <f t="shared" si="3"/>
        <v>0</v>
      </c>
      <c r="S10" s="134">
        <f t="shared" si="3"/>
        <v>0</v>
      </c>
      <c r="T10" s="48"/>
      <c r="U10" s="135"/>
    </row>
    <row r="11" spans="1:21" ht="31.5" x14ac:dyDescent="0.2">
      <c r="A11" s="315" t="s">
        <v>112</v>
      </c>
      <c r="B11" s="315" t="s">
        <v>449</v>
      </c>
      <c r="C11" s="8" t="s">
        <v>137</v>
      </c>
      <c r="D11" s="48"/>
      <c r="E11" s="48"/>
      <c r="F11" s="48"/>
      <c r="G11" s="48"/>
      <c r="H11" s="134">
        <f>H12+H13+H14+H15</f>
        <v>9206.7000000000007</v>
      </c>
      <c r="I11" s="134">
        <f t="shared" ref="I11:S11" si="4">I12+I13+I14+I15</f>
        <v>9206.7000000000007</v>
      </c>
      <c r="J11" s="134">
        <f t="shared" si="4"/>
        <v>221.55</v>
      </c>
      <c r="K11" s="134">
        <f t="shared" si="4"/>
        <v>0</v>
      </c>
      <c r="L11" s="134">
        <f t="shared" si="4"/>
        <v>1469.69</v>
      </c>
      <c r="M11" s="134">
        <f t="shared" si="4"/>
        <v>1248.1400000000001</v>
      </c>
      <c r="N11" s="134">
        <f t="shared" si="4"/>
        <v>4160</v>
      </c>
      <c r="O11" s="134">
        <f t="shared" si="4"/>
        <v>4305.4500000000007</v>
      </c>
      <c r="P11" s="85">
        <f t="shared" si="4"/>
        <v>10928.88</v>
      </c>
      <c r="Q11" s="85">
        <f t="shared" si="4"/>
        <v>9506.16</v>
      </c>
      <c r="R11" s="85">
        <f t="shared" si="4"/>
        <v>12440.6</v>
      </c>
      <c r="S11" s="134">
        <f t="shared" si="4"/>
        <v>4318.54</v>
      </c>
      <c r="T11" s="48"/>
      <c r="U11" s="135"/>
    </row>
    <row r="12" spans="1:21" ht="63" x14ac:dyDescent="0.2">
      <c r="A12" s="315"/>
      <c r="B12" s="315"/>
      <c r="C12" s="8" t="s">
        <v>164</v>
      </c>
      <c r="D12" s="6" t="s">
        <v>114</v>
      </c>
      <c r="E12" s="6" t="s">
        <v>195</v>
      </c>
      <c r="F12" s="48"/>
      <c r="G12" s="48"/>
      <c r="H12" s="134">
        <f>H17+H38+H28</f>
        <v>8340.91</v>
      </c>
      <c r="I12" s="134">
        <f t="shared" ref="I12:S12" si="5">I17+I38+I28</f>
        <v>8340.91</v>
      </c>
      <c r="J12" s="134">
        <f t="shared" si="5"/>
        <v>0</v>
      </c>
      <c r="K12" s="134">
        <f t="shared" si="5"/>
        <v>0</v>
      </c>
      <c r="L12" s="134">
        <f t="shared" si="5"/>
        <v>0</v>
      </c>
      <c r="M12" s="134">
        <f t="shared" si="5"/>
        <v>0</v>
      </c>
      <c r="N12" s="134">
        <f t="shared" si="5"/>
        <v>0</v>
      </c>
      <c r="O12" s="134">
        <f t="shared" si="5"/>
        <v>0</v>
      </c>
      <c r="P12" s="85">
        <f t="shared" si="5"/>
        <v>0</v>
      </c>
      <c r="Q12" s="85">
        <f t="shared" si="5"/>
        <v>0</v>
      </c>
      <c r="R12" s="85">
        <f t="shared" si="5"/>
        <v>0</v>
      </c>
      <c r="S12" s="134">
        <f t="shared" si="5"/>
        <v>0</v>
      </c>
      <c r="T12" s="48"/>
      <c r="U12" s="135"/>
    </row>
    <row r="13" spans="1:21" ht="47.25" x14ac:dyDescent="0.2">
      <c r="A13" s="315"/>
      <c r="B13" s="315"/>
      <c r="C13" s="8" t="s">
        <v>277</v>
      </c>
      <c r="D13" s="6" t="s">
        <v>459</v>
      </c>
      <c r="E13" s="6" t="s">
        <v>195</v>
      </c>
      <c r="F13" s="48"/>
      <c r="G13" s="48"/>
      <c r="H13" s="134">
        <f>H18+H20+H22+H24+H30+H32+H34+H40+H42+H44</f>
        <v>0</v>
      </c>
      <c r="I13" s="134">
        <f t="shared" ref="I13:S13" si="6">I18+I20+I22+I24+I30+I32+I34+I40+I42+I44</f>
        <v>0</v>
      </c>
      <c r="J13" s="134">
        <f t="shared" si="6"/>
        <v>221.55</v>
      </c>
      <c r="K13" s="134">
        <f t="shared" si="6"/>
        <v>0</v>
      </c>
      <c r="L13" s="134">
        <f t="shared" si="6"/>
        <v>1469.69</v>
      </c>
      <c r="M13" s="134">
        <f t="shared" si="6"/>
        <v>1248.1400000000001</v>
      </c>
      <c r="N13" s="134">
        <f t="shared" si="6"/>
        <v>4160</v>
      </c>
      <c r="O13" s="134">
        <f t="shared" si="6"/>
        <v>4305.4500000000007</v>
      </c>
      <c r="P13" s="85">
        <f>P18+P20+P22+P24+P30+P32+P34+P40+P42+P44</f>
        <v>9208.9399999999987</v>
      </c>
      <c r="Q13" s="85">
        <f t="shared" si="6"/>
        <v>8691.48</v>
      </c>
      <c r="R13" s="85">
        <f t="shared" si="6"/>
        <v>12440.6</v>
      </c>
      <c r="S13" s="134">
        <f t="shared" si="6"/>
        <v>4318.54</v>
      </c>
      <c r="T13" s="48"/>
      <c r="U13" s="135"/>
    </row>
    <row r="14" spans="1:21" ht="47.25" x14ac:dyDescent="0.2">
      <c r="A14" s="8"/>
      <c r="B14" s="8"/>
      <c r="C14" s="8" t="s">
        <v>859</v>
      </c>
      <c r="D14" s="6" t="s">
        <v>108</v>
      </c>
      <c r="E14" s="6" t="s">
        <v>135</v>
      </c>
      <c r="F14" s="48"/>
      <c r="G14" s="48"/>
      <c r="H14" s="134">
        <f>H36</f>
        <v>0</v>
      </c>
      <c r="I14" s="134">
        <f t="shared" ref="I14:S14" si="7">I36</f>
        <v>0</v>
      </c>
      <c r="J14" s="134">
        <f t="shared" si="7"/>
        <v>0</v>
      </c>
      <c r="K14" s="134">
        <f t="shared" si="7"/>
        <v>0</v>
      </c>
      <c r="L14" s="134">
        <f t="shared" si="7"/>
        <v>0</v>
      </c>
      <c r="M14" s="134">
        <f t="shared" si="7"/>
        <v>0</v>
      </c>
      <c r="N14" s="134">
        <f t="shared" si="7"/>
        <v>0</v>
      </c>
      <c r="O14" s="134">
        <f t="shared" si="7"/>
        <v>0</v>
      </c>
      <c r="P14" s="85">
        <f t="shared" si="7"/>
        <v>1719.94</v>
      </c>
      <c r="Q14" s="85">
        <f t="shared" si="7"/>
        <v>814.68</v>
      </c>
      <c r="R14" s="85">
        <f t="shared" si="7"/>
        <v>0</v>
      </c>
      <c r="S14" s="134">
        <f t="shared" si="7"/>
        <v>0</v>
      </c>
      <c r="T14" s="48"/>
      <c r="U14" s="135"/>
    </row>
    <row r="15" spans="1:21" ht="31.5" x14ac:dyDescent="0.2">
      <c r="A15" s="8"/>
      <c r="B15" s="8"/>
      <c r="C15" s="8" t="s">
        <v>639</v>
      </c>
      <c r="D15" s="55" t="s">
        <v>156</v>
      </c>
      <c r="E15" s="55" t="s">
        <v>195</v>
      </c>
      <c r="F15" s="48"/>
      <c r="G15" s="48"/>
      <c r="H15" s="134">
        <f>H26</f>
        <v>865.79</v>
      </c>
      <c r="I15" s="134">
        <f t="shared" ref="I15:S15" si="8">I26</f>
        <v>865.79</v>
      </c>
      <c r="J15" s="134">
        <f t="shared" si="8"/>
        <v>0</v>
      </c>
      <c r="K15" s="134">
        <f t="shared" si="8"/>
        <v>0</v>
      </c>
      <c r="L15" s="134">
        <f t="shared" si="8"/>
        <v>0</v>
      </c>
      <c r="M15" s="134">
        <f t="shared" si="8"/>
        <v>0</v>
      </c>
      <c r="N15" s="134">
        <f t="shared" si="8"/>
        <v>0</v>
      </c>
      <c r="O15" s="134">
        <f t="shared" si="8"/>
        <v>0</v>
      </c>
      <c r="P15" s="85">
        <f t="shared" si="8"/>
        <v>0</v>
      </c>
      <c r="Q15" s="85">
        <f t="shared" si="8"/>
        <v>0</v>
      </c>
      <c r="R15" s="85">
        <f t="shared" si="8"/>
        <v>0</v>
      </c>
      <c r="S15" s="134">
        <f t="shared" si="8"/>
        <v>0</v>
      </c>
      <c r="T15" s="48"/>
      <c r="U15" s="135"/>
    </row>
    <row r="16" spans="1:21" ht="31.5" x14ac:dyDescent="0.2">
      <c r="A16" s="315" t="s">
        <v>194</v>
      </c>
      <c r="B16" s="315" t="s">
        <v>860</v>
      </c>
      <c r="C16" s="8" t="s">
        <v>137</v>
      </c>
      <c r="D16" s="6" t="s">
        <v>114</v>
      </c>
      <c r="E16" s="6" t="s">
        <v>195</v>
      </c>
      <c r="F16" s="6" t="s">
        <v>196</v>
      </c>
      <c r="G16" s="55" t="s">
        <v>145</v>
      </c>
      <c r="H16" s="85">
        <v>4626.6000000000004</v>
      </c>
      <c r="I16" s="85">
        <v>4626.6000000000004</v>
      </c>
      <c r="J16" s="134">
        <v>0</v>
      </c>
      <c r="K16" s="134">
        <v>0</v>
      </c>
      <c r="L16" s="134">
        <v>0</v>
      </c>
      <c r="M16" s="134">
        <v>0</v>
      </c>
      <c r="N16" s="134">
        <v>0</v>
      </c>
      <c r="O16" s="134">
        <v>0</v>
      </c>
      <c r="P16" s="85">
        <v>0</v>
      </c>
      <c r="Q16" s="85">
        <v>0</v>
      </c>
      <c r="R16" s="85">
        <v>0</v>
      </c>
      <c r="S16" s="134">
        <v>0</v>
      </c>
      <c r="T16" s="191"/>
      <c r="U16" s="135"/>
    </row>
    <row r="17" spans="1:21" ht="63" x14ac:dyDescent="0.2">
      <c r="A17" s="317"/>
      <c r="B17" s="317"/>
      <c r="C17" s="8" t="s">
        <v>164</v>
      </c>
      <c r="D17" s="6" t="s">
        <v>114</v>
      </c>
      <c r="E17" s="6" t="s">
        <v>195</v>
      </c>
      <c r="F17" s="6" t="s">
        <v>196</v>
      </c>
      <c r="G17" s="55" t="s">
        <v>145</v>
      </c>
      <c r="H17" s="85">
        <v>4626.6000000000004</v>
      </c>
      <c r="I17" s="85">
        <v>4626.6000000000004</v>
      </c>
      <c r="J17" s="134">
        <v>0</v>
      </c>
      <c r="K17" s="134">
        <v>0</v>
      </c>
      <c r="L17" s="134">
        <v>0</v>
      </c>
      <c r="M17" s="134">
        <v>0</v>
      </c>
      <c r="N17" s="134">
        <v>0</v>
      </c>
      <c r="O17" s="134">
        <v>0</v>
      </c>
      <c r="P17" s="85">
        <v>0</v>
      </c>
      <c r="Q17" s="85">
        <v>0</v>
      </c>
      <c r="R17" s="85">
        <v>0</v>
      </c>
      <c r="S17" s="134">
        <v>0</v>
      </c>
      <c r="T17" s="191"/>
      <c r="U17" s="135"/>
    </row>
    <row r="18" spans="1:21" ht="31.5" x14ac:dyDescent="0.2">
      <c r="A18" s="317"/>
      <c r="B18" s="317"/>
      <c r="C18" s="8" t="s">
        <v>137</v>
      </c>
      <c r="D18" s="6" t="s">
        <v>459</v>
      </c>
      <c r="E18" s="6" t="s">
        <v>195</v>
      </c>
      <c r="F18" s="4" t="s">
        <v>640</v>
      </c>
      <c r="G18" s="55" t="s">
        <v>145</v>
      </c>
      <c r="H18" s="85">
        <v>0</v>
      </c>
      <c r="I18" s="85">
        <v>0</v>
      </c>
      <c r="J18" s="134">
        <v>0</v>
      </c>
      <c r="K18" s="134">
        <v>0</v>
      </c>
      <c r="L18" s="134">
        <v>0</v>
      </c>
      <c r="M18" s="134">
        <v>0</v>
      </c>
      <c r="N18" s="134">
        <v>0</v>
      </c>
      <c r="O18" s="134">
        <v>0</v>
      </c>
      <c r="P18" s="85">
        <v>0</v>
      </c>
      <c r="Q18" s="85">
        <v>0</v>
      </c>
      <c r="R18" s="85">
        <v>6600</v>
      </c>
      <c r="S18" s="134">
        <v>0</v>
      </c>
      <c r="T18" s="5"/>
      <c r="U18" s="135"/>
    </row>
    <row r="19" spans="1:21" ht="47.25" x14ac:dyDescent="0.2">
      <c r="A19" s="317"/>
      <c r="B19" s="317"/>
      <c r="C19" s="8" t="s">
        <v>277</v>
      </c>
      <c r="D19" s="6" t="s">
        <v>459</v>
      </c>
      <c r="E19" s="6" t="s">
        <v>195</v>
      </c>
      <c r="F19" s="4" t="s">
        <v>640</v>
      </c>
      <c r="G19" s="55" t="s">
        <v>145</v>
      </c>
      <c r="H19" s="85">
        <v>0</v>
      </c>
      <c r="I19" s="85">
        <v>0</v>
      </c>
      <c r="J19" s="134">
        <v>0</v>
      </c>
      <c r="K19" s="134">
        <v>0</v>
      </c>
      <c r="L19" s="134">
        <v>0</v>
      </c>
      <c r="M19" s="134">
        <v>0</v>
      </c>
      <c r="N19" s="134">
        <v>0</v>
      </c>
      <c r="O19" s="134">
        <v>0</v>
      </c>
      <c r="P19" s="85">
        <v>0</v>
      </c>
      <c r="Q19" s="85">
        <v>0</v>
      </c>
      <c r="R19" s="85">
        <v>6600</v>
      </c>
      <c r="S19" s="134">
        <v>0</v>
      </c>
      <c r="T19" s="5"/>
      <c r="U19" s="135"/>
    </row>
    <row r="20" spans="1:21" ht="37.5" customHeight="1" x14ac:dyDescent="0.2">
      <c r="A20" s="315" t="s">
        <v>198</v>
      </c>
      <c r="B20" s="315" t="s">
        <v>199</v>
      </c>
      <c r="C20" s="8" t="s">
        <v>137</v>
      </c>
      <c r="D20" s="6" t="s">
        <v>459</v>
      </c>
      <c r="E20" s="6" t="s">
        <v>195</v>
      </c>
      <c r="F20" s="4" t="s">
        <v>641</v>
      </c>
      <c r="G20" s="6" t="s">
        <v>145</v>
      </c>
      <c r="H20" s="85">
        <v>0</v>
      </c>
      <c r="I20" s="85">
        <v>0</v>
      </c>
      <c r="J20" s="134">
        <v>0</v>
      </c>
      <c r="K20" s="134">
        <v>0</v>
      </c>
      <c r="L20" s="134">
        <v>0</v>
      </c>
      <c r="M20" s="134">
        <v>0</v>
      </c>
      <c r="N20" s="134">
        <v>0</v>
      </c>
      <c r="O20" s="134">
        <v>0</v>
      </c>
      <c r="P20" s="85">
        <v>1.36</v>
      </c>
      <c r="Q20" s="59">
        <v>1.36</v>
      </c>
      <c r="R20" s="85">
        <v>15</v>
      </c>
      <c r="S20" s="134">
        <v>15</v>
      </c>
      <c r="T20" s="48"/>
      <c r="U20" s="135"/>
    </row>
    <row r="21" spans="1:21" ht="40.5" customHeight="1" x14ac:dyDescent="0.2">
      <c r="A21" s="315"/>
      <c r="B21" s="315"/>
      <c r="C21" s="8" t="s">
        <v>17</v>
      </c>
      <c r="D21" s="6" t="s">
        <v>459</v>
      </c>
      <c r="E21" s="6" t="s">
        <v>195</v>
      </c>
      <c r="F21" s="4" t="s">
        <v>641</v>
      </c>
      <c r="G21" s="6" t="s">
        <v>145</v>
      </c>
      <c r="H21" s="85">
        <v>0</v>
      </c>
      <c r="I21" s="85">
        <v>0</v>
      </c>
      <c r="J21" s="134">
        <v>0</v>
      </c>
      <c r="K21" s="134">
        <v>0</v>
      </c>
      <c r="L21" s="134">
        <v>0</v>
      </c>
      <c r="M21" s="134">
        <v>0</v>
      </c>
      <c r="N21" s="134">
        <v>0</v>
      </c>
      <c r="O21" s="134">
        <v>0</v>
      </c>
      <c r="P21" s="85">
        <v>1.36</v>
      </c>
      <c r="Q21" s="85">
        <v>1.36</v>
      </c>
      <c r="R21" s="85">
        <v>15</v>
      </c>
      <c r="S21" s="134">
        <v>15</v>
      </c>
      <c r="T21" s="48"/>
      <c r="U21" s="135"/>
    </row>
    <row r="22" spans="1:21" ht="31.5" x14ac:dyDescent="0.2">
      <c r="A22" s="315" t="s">
        <v>200</v>
      </c>
      <c r="B22" s="315" t="s">
        <v>861</v>
      </c>
      <c r="C22" s="8" t="s">
        <v>137</v>
      </c>
      <c r="D22" s="6" t="s">
        <v>459</v>
      </c>
      <c r="E22" s="6" t="s">
        <v>195</v>
      </c>
      <c r="F22" s="4" t="s">
        <v>642</v>
      </c>
      <c r="G22" s="6" t="s">
        <v>145</v>
      </c>
      <c r="H22" s="85">
        <v>0</v>
      </c>
      <c r="I22" s="85">
        <v>0</v>
      </c>
      <c r="J22" s="134">
        <v>0</v>
      </c>
      <c r="K22" s="134">
        <v>0</v>
      </c>
      <c r="L22" s="134">
        <v>0</v>
      </c>
      <c r="M22" s="134">
        <v>0</v>
      </c>
      <c r="N22" s="134">
        <v>0</v>
      </c>
      <c r="O22" s="134">
        <v>0</v>
      </c>
      <c r="P22" s="85">
        <v>0</v>
      </c>
      <c r="Q22" s="85">
        <v>0</v>
      </c>
      <c r="R22" s="85">
        <v>30</v>
      </c>
      <c r="S22" s="134">
        <v>30</v>
      </c>
      <c r="T22" s="48"/>
      <c r="U22" s="135"/>
    </row>
    <row r="23" spans="1:21" ht="47.25" x14ac:dyDescent="0.2">
      <c r="A23" s="315"/>
      <c r="B23" s="315"/>
      <c r="C23" s="8" t="s">
        <v>277</v>
      </c>
      <c r="D23" s="6" t="s">
        <v>459</v>
      </c>
      <c r="E23" s="6" t="s">
        <v>195</v>
      </c>
      <c r="F23" s="4" t="s">
        <v>642</v>
      </c>
      <c r="G23" s="6" t="s">
        <v>145</v>
      </c>
      <c r="H23" s="85">
        <v>0</v>
      </c>
      <c r="I23" s="85">
        <v>0</v>
      </c>
      <c r="J23" s="134">
        <v>0</v>
      </c>
      <c r="K23" s="134">
        <v>0</v>
      </c>
      <c r="L23" s="134">
        <v>0</v>
      </c>
      <c r="M23" s="134">
        <v>0</v>
      </c>
      <c r="N23" s="134">
        <v>0</v>
      </c>
      <c r="O23" s="134">
        <v>0</v>
      </c>
      <c r="P23" s="85">
        <v>0</v>
      </c>
      <c r="Q23" s="85">
        <v>0</v>
      </c>
      <c r="R23" s="85">
        <v>30</v>
      </c>
      <c r="S23" s="134">
        <v>30</v>
      </c>
      <c r="T23" s="48"/>
      <c r="U23" s="135"/>
    </row>
    <row r="24" spans="1:21" ht="31.5" x14ac:dyDescent="0.2">
      <c r="A24" s="315" t="s">
        <v>862</v>
      </c>
      <c r="B24" s="315" t="s">
        <v>779</v>
      </c>
      <c r="C24" s="8" t="s">
        <v>137</v>
      </c>
      <c r="D24" s="6" t="s">
        <v>459</v>
      </c>
      <c r="E24" s="6" t="s">
        <v>195</v>
      </c>
      <c r="F24" s="4" t="s">
        <v>780</v>
      </c>
      <c r="G24" s="6" t="s">
        <v>145</v>
      </c>
      <c r="H24" s="85">
        <v>0</v>
      </c>
      <c r="I24" s="85">
        <v>0</v>
      </c>
      <c r="J24" s="134">
        <v>0</v>
      </c>
      <c r="K24" s="134">
        <v>0</v>
      </c>
      <c r="L24" s="134">
        <v>0</v>
      </c>
      <c r="M24" s="134">
        <v>0</v>
      </c>
      <c r="N24" s="134">
        <v>0</v>
      </c>
      <c r="O24" s="134">
        <v>0</v>
      </c>
      <c r="P24" s="85">
        <v>1356.5</v>
      </c>
      <c r="Q24" s="85">
        <v>1356.5</v>
      </c>
      <c r="R24" s="85">
        <v>0</v>
      </c>
      <c r="S24" s="134">
        <v>0</v>
      </c>
      <c r="T24" s="48"/>
      <c r="U24" s="135"/>
    </row>
    <row r="25" spans="1:21" ht="47.25" x14ac:dyDescent="0.2">
      <c r="A25" s="315"/>
      <c r="B25" s="315"/>
      <c r="C25" s="8" t="s">
        <v>277</v>
      </c>
      <c r="D25" s="6" t="s">
        <v>459</v>
      </c>
      <c r="E25" s="6" t="s">
        <v>195</v>
      </c>
      <c r="F25" s="4" t="s">
        <v>780</v>
      </c>
      <c r="G25" s="6" t="s">
        <v>145</v>
      </c>
      <c r="H25" s="85">
        <v>0</v>
      </c>
      <c r="I25" s="85">
        <v>0</v>
      </c>
      <c r="J25" s="134">
        <v>0</v>
      </c>
      <c r="K25" s="134">
        <v>0</v>
      </c>
      <c r="L25" s="134">
        <v>0</v>
      </c>
      <c r="M25" s="134">
        <v>0</v>
      </c>
      <c r="N25" s="134">
        <v>0</v>
      </c>
      <c r="O25" s="134">
        <v>0</v>
      </c>
      <c r="P25" s="85">
        <v>1356.5</v>
      </c>
      <c r="Q25" s="85">
        <v>1356.5</v>
      </c>
      <c r="R25" s="85">
        <v>0</v>
      </c>
      <c r="S25" s="134">
        <v>0</v>
      </c>
      <c r="T25" s="48"/>
      <c r="U25" s="135"/>
    </row>
    <row r="26" spans="1:21" ht="31.5" x14ac:dyDescent="0.2">
      <c r="A26" s="318" t="s">
        <v>451</v>
      </c>
      <c r="B26" s="318" t="s">
        <v>452</v>
      </c>
      <c r="C26" s="56" t="s">
        <v>137</v>
      </c>
      <c r="D26" s="55" t="s">
        <v>156</v>
      </c>
      <c r="E26" s="55" t="s">
        <v>195</v>
      </c>
      <c r="F26" s="55" t="s">
        <v>196</v>
      </c>
      <c r="G26" s="55" t="s">
        <v>130</v>
      </c>
      <c r="H26" s="85">
        <v>865.79</v>
      </c>
      <c r="I26" s="85">
        <v>865.79</v>
      </c>
      <c r="J26" s="85">
        <v>0</v>
      </c>
      <c r="K26" s="85">
        <v>0</v>
      </c>
      <c r="L26" s="85">
        <v>0</v>
      </c>
      <c r="M26" s="85">
        <v>0</v>
      </c>
      <c r="N26" s="85">
        <v>0</v>
      </c>
      <c r="O26" s="85">
        <v>0</v>
      </c>
      <c r="P26" s="85">
        <v>0</v>
      </c>
      <c r="Q26" s="85">
        <v>0</v>
      </c>
      <c r="R26" s="85">
        <v>0</v>
      </c>
      <c r="S26" s="85">
        <v>0</v>
      </c>
      <c r="T26" s="48"/>
      <c r="U26" s="135"/>
    </row>
    <row r="27" spans="1:21" ht="31.5" x14ac:dyDescent="0.2">
      <c r="A27" s="318"/>
      <c r="B27" s="318"/>
      <c r="C27" s="56" t="s">
        <v>639</v>
      </c>
      <c r="D27" s="55" t="s">
        <v>156</v>
      </c>
      <c r="E27" s="55" t="s">
        <v>195</v>
      </c>
      <c r="F27" s="55" t="s">
        <v>196</v>
      </c>
      <c r="G27" s="55" t="s">
        <v>130</v>
      </c>
      <c r="H27" s="85">
        <v>865.79</v>
      </c>
      <c r="I27" s="85">
        <v>865.79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0</v>
      </c>
      <c r="Q27" s="85">
        <v>0</v>
      </c>
      <c r="R27" s="85">
        <v>0</v>
      </c>
      <c r="S27" s="85">
        <v>0</v>
      </c>
      <c r="T27" s="48"/>
      <c r="U27" s="135"/>
    </row>
    <row r="28" spans="1:21" ht="31.5" x14ac:dyDescent="0.2">
      <c r="A28" s="315" t="s">
        <v>453</v>
      </c>
      <c r="B28" s="315" t="s">
        <v>454</v>
      </c>
      <c r="C28" s="8" t="s">
        <v>137</v>
      </c>
      <c r="D28" s="6" t="s">
        <v>114</v>
      </c>
      <c r="E28" s="6" t="s">
        <v>195</v>
      </c>
      <c r="F28" s="6" t="s">
        <v>455</v>
      </c>
      <c r="G28" s="6" t="s">
        <v>145</v>
      </c>
      <c r="H28" s="134">
        <v>98.57</v>
      </c>
      <c r="I28" s="134">
        <v>98.57</v>
      </c>
      <c r="J28" s="134">
        <v>0</v>
      </c>
      <c r="K28" s="134">
        <v>0</v>
      </c>
      <c r="L28" s="134">
        <v>0</v>
      </c>
      <c r="M28" s="134">
        <v>0</v>
      </c>
      <c r="N28" s="134">
        <v>0</v>
      </c>
      <c r="O28" s="134">
        <v>0</v>
      </c>
      <c r="P28" s="85">
        <v>0</v>
      </c>
      <c r="Q28" s="85">
        <v>0</v>
      </c>
      <c r="R28" s="85">
        <v>0</v>
      </c>
      <c r="S28" s="134">
        <v>0</v>
      </c>
      <c r="T28" s="48"/>
      <c r="U28" s="135"/>
    </row>
    <row r="29" spans="1:21" ht="47.25" x14ac:dyDescent="0.2">
      <c r="A29" s="315"/>
      <c r="B29" s="315"/>
      <c r="C29" s="8" t="s">
        <v>277</v>
      </c>
      <c r="D29" s="6" t="s">
        <v>114</v>
      </c>
      <c r="E29" s="6" t="s">
        <v>195</v>
      </c>
      <c r="F29" s="6" t="s">
        <v>455</v>
      </c>
      <c r="G29" s="6" t="s">
        <v>145</v>
      </c>
      <c r="H29" s="134">
        <v>98.57</v>
      </c>
      <c r="I29" s="134">
        <v>98.57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85">
        <v>0</v>
      </c>
      <c r="Q29" s="85">
        <v>0</v>
      </c>
      <c r="R29" s="85">
        <v>0</v>
      </c>
      <c r="S29" s="134">
        <v>0</v>
      </c>
      <c r="T29" s="48"/>
      <c r="U29" s="135"/>
    </row>
    <row r="30" spans="1:21" ht="31.5" x14ac:dyDescent="0.2">
      <c r="A30" s="315" t="s">
        <v>643</v>
      </c>
      <c r="B30" s="315" t="s">
        <v>644</v>
      </c>
      <c r="C30" s="8" t="s">
        <v>137</v>
      </c>
      <c r="D30" s="6" t="s">
        <v>459</v>
      </c>
      <c r="E30" s="6" t="s">
        <v>195</v>
      </c>
      <c r="F30" s="4" t="s">
        <v>645</v>
      </c>
      <c r="G30" s="6" t="s">
        <v>145</v>
      </c>
      <c r="H30" s="134">
        <v>0</v>
      </c>
      <c r="I30" s="134">
        <v>0</v>
      </c>
      <c r="J30" s="134">
        <v>221.55</v>
      </c>
      <c r="K30" s="134">
        <v>0</v>
      </c>
      <c r="L30" s="134">
        <v>221.55</v>
      </c>
      <c r="M30" s="134">
        <v>0</v>
      </c>
      <c r="N30" s="134">
        <v>221.55</v>
      </c>
      <c r="O30" s="134">
        <v>0</v>
      </c>
      <c r="P30" s="85">
        <v>320.02999999999997</v>
      </c>
      <c r="Q30" s="85">
        <v>98.48</v>
      </c>
      <c r="R30" s="85">
        <v>0</v>
      </c>
      <c r="S30" s="134">
        <v>0</v>
      </c>
      <c r="T30" s="48"/>
      <c r="U30" s="135"/>
    </row>
    <row r="31" spans="1:21" ht="47.25" x14ac:dyDescent="0.2">
      <c r="A31" s="315"/>
      <c r="B31" s="315"/>
      <c r="C31" s="8" t="s">
        <v>277</v>
      </c>
      <c r="D31" s="6" t="s">
        <v>459</v>
      </c>
      <c r="E31" s="6" t="s">
        <v>195</v>
      </c>
      <c r="F31" s="4" t="s">
        <v>645</v>
      </c>
      <c r="G31" s="6" t="s">
        <v>145</v>
      </c>
      <c r="H31" s="134">
        <v>0</v>
      </c>
      <c r="I31" s="134">
        <v>0</v>
      </c>
      <c r="J31" s="134">
        <v>221.55</v>
      </c>
      <c r="K31" s="134">
        <v>0</v>
      </c>
      <c r="L31" s="134">
        <v>221.55</v>
      </c>
      <c r="M31" s="134">
        <v>0</v>
      </c>
      <c r="N31" s="134">
        <v>221.55</v>
      </c>
      <c r="O31" s="134">
        <v>0</v>
      </c>
      <c r="P31" s="85">
        <v>320.02999999999997</v>
      </c>
      <c r="Q31" s="85">
        <v>98.48</v>
      </c>
      <c r="R31" s="85">
        <v>0</v>
      </c>
      <c r="S31" s="134">
        <v>0</v>
      </c>
      <c r="T31" s="48"/>
      <c r="U31" s="135"/>
    </row>
    <row r="32" spans="1:21" ht="31.5" x14ac:dyDescent="0.2">
      <c r="A32" s="315" t="s">
        <v>646</v>
      </c>
      <c r="B32" s="315" t="s">
        <v>647</v>
      </c>
      <c r="C32" s="8" t="s">
        <v>137</v>
      </c>
      <c r="D32" s="6" t="s">
        <v>459</v>
      </c>
      <c r="E32" s="6" t="s">
        <v>195</v>
      </c>
      <c r="F32" s="4" t="s">
        <v>648</v>
      </c>
      <c r="G32" s="6" t="s">
        <v>145</v>
      </c>
      <c r="H32" s="134">
        <v>0</v>
      </c>
      <c r="I32" s="134">
        <v>0</v>
      </c>
      <c r="J32" s="134">
        <v>0</v>
      </c>
      <c r="K32" s="134">
        <v>0</v>
      </c>
      <c r="L32" s="134">
        <v>0</v>
      </c>
      <c r="M32" s="134">
        <v>0</v>
      </c>
      <c r="N32" s="134">
        <v>0</v>
      </c>
      <c r="O32" s="134">
        <v>0</v>
      </c>
      <c r="P32" s="85">
        <v>0</v>
      </c>
      <c r="Q32" s="85">
        <v>0</v>
      </c>
      <c r="R32" s="85">
        <v>255</v>
      </c>
      <c r="S32" s="134">
        <v>255</v>
      </c>
      <c r="T32" s="48"/>
      <c r="U32" s="135"/>
    </row>
    <row r="33" spans="1:21" ht="47.25" x14ac:dyDescent="0.2">
      <c r="A33" s="315"/>
      <c r="B33" s="315"/>
      <c r="C33" s="8" t="s">
        <v>277</v>
      </c>
      <c r="D33" s="6" t="s">
        <v>459</v>
      </c>
      <c r="E33" s="6" t="s">
        <v>195</v>
      </c>
      <c r="F33" s="4" t="s">
        <v>648</v>
      </c>
      <c r="G33" s="6" t="s">
        <v>145</v>
      </c>
      <c r="H33" s="134">
        <v>0</v>
      </c>
      <c r="I33" s="134">
        <v>0</v>
      </c>
      <c r="J33" s="134">
        <v>0</v>
      </c>
      <c r="K33" s="134">
        <v>0</v>
      </c>
      <c r="L33" s="134">
        <v>0</v>
      </c>
      <c r="M33" s="134">
        <v>0</v>
      </c>
      <c r="N33" s="134">
        <v>0</v>
      </c>
      <c r="O33" s="134">
        <v>0</v>
      </c>
      <c r="P33" s="85">
        <v>0</v>
      </c>
      <c r="Q33" s="85">
        <v>0</v>
      </c>
      <c r="R33" s="85">
        <v>255</v>
      </c>
      <c r="S33" s="134">
        <v>255</v>
      </c>
      <c r="T33" s="48"/>
      <c r="U33" s="135"/>
    </row>
    <row r="34" spans="1:21" ht="31.5" x14ac:dyDescent="0.2">
      <c r="A34" s="315" t="s">
        <v>863</v>
      </c>
      <c r="B34" s="315" t="s">
        <v>864</v>
      </c>
      <c r="C34" s="8" t="s">
        <v>137</v>
      </c>
      <c r="D34" s="6" t="s">
        <v>459</v>
      </c>
      <c r="E34" s="6" t="s">
        <v>195</v>
      </c>
      <c r="F34" s="4" t="s">
        <v>640</v>
      </c>
      <c r="G34" s="6" t="s">
        <v>145</v>
      </c>
      <c r="H34" s="134">
        <v>0</v>
      </c>
      <c r="I34" s="134">
        <v>0</v>
      </c>
      <c r="J34" s="134">
        <v>0</v>
      </c>
      <c r="K34" s="134">
        <v>0</v>
      </c>
      <c r="L34" s="134">
        <v>0</v>
      </c>
      <c r="M34" s="134">
        <v>0</v>
      </c>
      <c r="N34" s="134">
        <v>0</v>
      </c>
      <c r="O34" s="134">
        <v>0</v>
      </c>
      <c r="P34" s="85">
        <v>1883.27</v>
      </c>
      <c r="Q34" s="85">
        <v>1844.27</v>
      </c>
      <c r="R34" s="85">
        <v>0</v>
      </c>
      <c r="S34" s="134">
        <v>0</v>
      </c>
      <c r="T34" s="48"/>
      <c r="U34" s="135"/>
    </row>
    <row r="35" spans="1:21" ht="47.25" x14ac:dyDescent="0.2">
      <c r="A35" s="315"/>
      <c r="B35" s="315"/>
      <c r="C35" s="8" t="s">
        <v>277</v>
      </c>
      <c r="D35" s="6" t="s">
        <v>459</v>
      </c>
      <c r="E35" s="6" t="s">
        <v>195</v>
      </c>
      <c r="F35" s="4" t="s">
        <v>640</v>
      </c>
      <c r="G35" s="6" t="s">
        <v>145</v>
      </c>
      <c r="H35" s="134">
        <v>0</v>
      </c>
      <c r="I35" s="134">
        <v>0</v>
      </c>
      <c r="J35" s="134">
        <v>0</v>
      </c>
      <c r="K35" s="134">
        <v>0</v>
      </c>
      <c r="L35" s="134">
        <v>0</v>
      </c>
      <c r="M35" s="134">
        <v>0</v>
      </c>
      <c r="N35" s="134">
        <v>0</v>
      </c>
      <c r="O35" s="134">
        <v>0</v>
      </c>
      <c r="P35" s="85">
        <v>1883.27</v>
      </c>
      <c r="Q35" s="85">
        <v>1844.27</v>
      </c>
      <c r="R35" s="85">
        <v>0</v>
      </c>
      <c r="S35" s="134">
        <v>0</v>
      </c>
      <c r="T35" s="48"/>
      <c r="U35" s="135"/>
    </row>
    <row r="36" spans="1:21" ht="31.5" x14ac:dyDescent="0.2">
      <c r="A36" s="315" t="s">
        <v>865</v>
      </c>
      <c r="B36" s="315" t="s">
        <v>866</v>
      </c>
      <c r="C36" s="8" t="s">
        <v>137</v>
      </c>
      <c r="D36" s="6" t="s">
        <v>108</v>
      </c>
      <c r="E36" s="6" t="s">
        <v>135</v>
      </c>
      <c r="F36" s="4" t="s">
        <v>867</v>
      </c>
      <c r="G36" s="6" t="s">
        <v>130</v>
      </c>
      <c r="H36" s="134">
        <v>0</v>
      </c>
      <c r="I36" s="134">
        <v>0</v>
      </c>
      <c r="J36" s="134">
        <v>0</v>
      </c>
      <c r="K36" s="134">
        <v>0</v>
      </c>
      <c r="L36" s="134">
        <v>0</v>
      </c>
      <c r="M36" s="134">
        <v>0</v>
      </c>
      <c r="N36" s="134">
        <v>0</v>
      </c>
      <c r="O36" s="134">
        <v>0</v>
      </c>
      <c r="P36" s="85">
        <v>1719.94</v>
      </c>
      <c r="Q36" s="85">
        <v>814.68</v>
      </c>
      <c r="R36" s="85">
        <v>0</v>
      </c>
      <c r="S36" s="134">
        <v>0</v>
      </c>
      <c r="T36" s="48"/>
    </row>
    <row r="37" spans="1:21" s="10" customFormat="1" ht="50.25" customHeight="1" x14ac:dyDescent="0.2">
      <c r="A37" s="315"/>
      <c r="B37" s="315"/>
      <c r="C37" s="8" t="s">
        <v>859</v>
      </c>
      <c r="D37" s="6" t="s">
        <v>108</v>
      </c>
      <c r="E37" s="6" t="s">
        <v>135</v>
      </c>
      <c r="F37" s="4" t="s">
        <v>867</v>
      </c>
      <c r="G37" s="6" t="s">
        <v>130</v>
      </c>
      <c r="H37" s="134">
        <v>0</v>
      </c>
      <c r="I37" s="134">
        <v>0</v>
      </c>
      <c r="J37" s="134">
        <v>0</v>
      </c>
      <c r="K37" s="134">
        <v>0</v>
      </c>
      <c r="L37" s="134">
        <v>0</v>
      </c>
      <c r="M37" s="134">
        <v>0</v>
      </c>
      <c r="N37" s="134">
        <v>0</v>
      </c>
      <c r="O37" s="134">
        <v>0</v>
      </c>
      <c r="P37" s="85">
        <v>1719.94</v>
      </c>
      <c r="Q37" s="85">
        <v>814.68</v>
      </c>
      <c r="R37" s="85">
        <v>0</v>
      </c>
      <c r="S37" s="134">
        <v>0</v>
      </c>
      <c r="T37" s="48"/>
    </row>
    <row r="38" spans="1:21" ht="24" customHeight="1" x14ac:dyDescent="0.2">
      <c r="A38" s="315" t="s">
        <v>201</v>
      </c>
      <c r="B38" s="315" t="s">
        <v>202</v>
      </c>
      <c r="C38" s="8" t="s">
        <v>137</v>
      </c>
      <c r="D38" s="6" t="s">
        <v>114</v>
      </c>
      <c r="E38" s="6" t="s">
        <v>195</v>
      </c>
      <c r="F38" s="6" t="s">
        <v>203</v>
      </c>
      <c r="G38" s="6" t="s">
        <v>145</v>
      </c>
      <c r="H38" s="134">
        <v>3615.74</v>
      </c>
      <c r="I38" s="134">
        <v>3615.74</v>
      </c>
      <c r="J38" s="134">
        <v>0</v>
      </c>
      <c r="K38" s="134">
        <v>0</v>
      </c>
      <c r="L38" s="134">
        <v>0</v>
      </c>
      <c r="M38" s="134">
        <v>0</v>
      </c>
      <c r="N38" s="134">
        <v>0</v>
      </c>
      <c r="O38" s="134">
        <v>0</v>
      </c>
      <c r="P38" s="85">
        <v>0</v>
      </c>
      <c r="Q38" s="85">
        <v>0</v>
      </c>
      <c r="R38" s="85">
        <v>0</v>
      </c>
      <c r="S38" s="134">
        <v>0</v>
      </c>
      <c r="T38" s="48"/>
    </row>
    <row r="39" spans="1:21" ht="53.25" customHeight="1" x14ac:dyDescent="0.2">
      <c r="A39" s="315"/>
      <c r="B39" s="315"/>
      <c r="C39" s="8" t="s">
        <v>164</v>
      </c>
      <c r="D39" s="6" t="s">
        <v>114</v>
      </c>
      <c r="E39" s="6" t="s">
        <v>195</v>
      </c>
      <c r="F39" s="6" t="s">
        <v>203</v>
      </c>
      <c r="G39" s="6" t="s">
        <v>145</v>
      </c>
      <c r="H39" s="134">
        <v>3615.74</v>
      </c>
      <c r="I39" s="134">
        <v>3615.74</v>
      </c>
      <c r="J39" s="134">
        <v>0</v>
      </c>
      <c r="K39" s="134">
        <v>0</v>
      </c>
      <c r="L39" s="134">
        <v>0</v>
      </c>
      <c r="M39" s="134">
        <v>0</v>
      </c>
      <c r="N39" s="134">
        <v>0</v>
      </c>
      <c r="O39" s="134">
        <v>0</v>
      </c>
      <c r="P39" s="85">
        <v>0</v>
      </c>
      <c r="Q39" s="85">
        <v>0</v>
      </c>
      <c r="R39" s="85">
        <v>0</v>
      </c>
      <c r="S39" s="134">
        <v>0</v>
      </c>
      <c r="T39" s="48"/>
    </row>
    <row r="40" spans="1:21" ht="27.75" customHeight="1" x14ac:dyDescent="0.2">
      <c r="A40" s="316"/>
      <c r="B40" s="315" t="s">
        <v>202</v>
      </c>
      <c r="C40" s="8" t="s">
        <v>137</v>
      </c>
      <c r="D40" s="6" t="s">
        <v>459</v>
      </c>
      <c r="E40" s="6" t="s">
        <v>195</v>
      </c>
      <c r="F40" s="4" t="s">
        <v>649</v>
      </c>
      <c r="G40" s="6" t="s">
        <v>145</v>
      </c>
      <c r="H40" s="134">
        <v>0</v>
      </c>
      <c r="I40" s="134">
        <v>0</v>
      </c>
      <c r="J40" s="134">
        <v>0</v>
      </c>
      <c r="K40" s="134">
        <v>0</v>
      </c>
      <c r="L40" s="134">
        <v>1148.24</v>
      </c>
      <c r="M40" s="134">
        <v>1148.24</v>
      </c>
      <c r="N40" s="134">
        <v>2478.8000000000002</v>
      </c>
      <c r="O40" s="134">
        <v>2478.8000000000002</v>
      </c>
      <c r="P40" s="85">
        <v>4018.54</v>
      </c>
      <c r="Q40" s="85">
        <v>3831.14</v>
      </c>
      <c r="R40" s="85">
        <v>4018.54</v>
      </c>
      <c r="S40" s="134">
        <v>4018.54</v>
      </c>
      <c r="T40" s="48"/>
    </row>
    <row r="41" spans="1:21" ht="35.25" customHeight="1" x14ac:dyDescent="0.2">
      <c r="A41" s="316"/>
      <c r="B41" s="315"/>
      <c r="C41" s="8" t="s">
        <v>277</v>
      </c>
      <c r="D41" s="6" t="s">
        <v>459</v>
      </c>
      <c r="E41" s="6" t="s">
        <v>195</v>
      </c>
      <c r="F41" s="4" t="s">
        <v>649</v>
      </c>
      <c r="G41" s="6" t="s">
        <v>145</v>
      </c>
      <c r="H41" s="134">
        <v>0</v>
      </c>
      <c r="I41" s="134">
        <v>0</v>
      </c>
      <c r="J41" s="134">
        <v>0</v>
      </c>
      <c r="K41" s="134">
        <v>0</v>
      </c>
      <c r="L41" s="134">
        <v>1148.24</v>
      </c>
      <c r="M41" s="134">
        <v>1148.24</v>
      </c>
      <c r="N41" s="134">
        <v>2478.8000000000002</v>
      </c>
      <c r="O41" s="134">
        <v>2478.8000000000002</v>
      </c>
      <c r="P41" s="85">
        <v>4018.54</v>
      </c>
      <c r="Q41" s="85">
        <v>3831.14</v>
      </c>
      <c r="R41" s="85">
        <v>4018.54</v>
      </c>
      <c r="S41" s="134">
        <v>4018.54</v>
      </c>
      <c r="T41" s="48"/>
    </row>
    <row r="42" spans="1:21" ht="31.5" x14ac:dyDescent="0.2">
      <c r="A42" s="315" t="s">
        <v>650</v>
      </c>
      <c r="B42" s="315" t="s">
        <v>651</v>
      </c>
      <c r="C42" s="8" t="s">
        <v>137</v>
      </c>
      <c r="D42" s="6" t="s">
        <v>459</v>
      </c>
      <c r="E42" s="6" t="s">
        <v>195</v>
      </c>
      <c r="F42" s="4" t="s">
        <v>652</v>
      </c>
      <c r="G42" s="6" t="s">
        <v>145</v>
      </c>
      <c r="H42" s="134">
        <v>0</v>
      </c>
      <c r="I42" s="134">
        <v>0</v>
      </c>
      <c r="J42" s="134">
        <v>0</v>
      </c>
      <c r="K42" s="134">
        <v>0</v>
      </c>
      <c r="L42" s="134">
        <v>99.9</v>
      </c>
      <c r="M42" s="134">
        <v>99.9</v>
      </c>
      <c r="N42" s="134">
        <v>1459.65</v>
      </c>
      <c r="O42" s="134">
        <v>1826.65</v>
      </c>
      <c r="P42" s="85">
        <v>1576.35</v>
      </c>
      <c r="Q42" s="85">
        <v>1559.73</v>
      </c>
      <c r="R42" s="85">
        <v>0</v>
      </c>
      <c r="S42" s="134">
        <v>0</v>
      </c>
      <c r="T42" s="48"/>
    </row>
    <row r="43" spans="1:21" ht="47.25" x14ac:dyDescent="0.2">
      <c r="A43" s="315"/>
      <c r="B43" s="315"/>
      <c r="C43" s="8" t="s">
        <v>277</v>
      </c>
      <c r="D43" s="6" t="s">
        <v>459</v>
      </c>
      <c r="E43" s="6" t="s">
        <v>195</v>
      </c>
      <c r="F43" s="4" t="s">
        <v>652</v>
      </c>
      <c r="G43" s="6" t="s">
        <v>145</v>
      </c>
      <c r="H43" s="134">
        <v>0</v>
      </c>
      <c r="I43" s="134">
        <v>0</v>
      </c>
      <c r="J43" s="134">
        <v>0</v>
      </c>
      <c r="K43" s="134">
        <v>0</v>
      </c>
      <c r="L43" s="134">
        <v>99.9</v>
      </c>
      <c r="M43" s="134">
        <v>99.9</v>
      </c>
      <c r="N43" s="134">
        <v>1459.65</v>
      </c>
      <c r="O43" s="134">
        <v>1826.65</v>
      </c>
      <c r="P43" s="85">
        <v>1576.35</v>
      </c>
      <c r="Q43" s="85">
        <v>1559.73</v>
      </c>
      <c r="R43" s="85">
        <v>0</v>
      </c>
      <c r="S43" s="134">
        <v>0</v>
      </c>
      <c r="T43" s="48"/>
    </row>
    <row r="44" spans="1:21" ht="31.5" x14ac:dyDescent="0.2">
      <c r="A44" s="315" t="s">
        <v>456</v>
      </c>
      <c r="B44" s="315" t="s">
        <v>457</v>
      </c>
      <c r="C44" s="8" t="s">
        <v>137</v>
      </c>
      <c r="D44" s="6" t="s">
        <v>459</v>
      </c>
      <c r="E44" s="6" t="s">
        <v>195</v>
      </c>
      <c r="F44" s="4" t="s">
        <v>653</v>
      </c>
      <c r="G44" s="6" t="s">
        <v>197</v>
      </c>
      <c r="H44" s="134">
        <v>0</v>
      </c>
      <c r="I44" s="134">
        <v>0</v>
      </c>
      <c r="J44" s="134">
        <v>0</v>
      </c>
      <c r="K44" s="134">
        <v>0</v>
      </c>
      <c r="L44" s="134">
        <v>0</v>
      </c>
      <c r="M44" s="134">
        <v>0</v>
      </c>
      <c r="N44" s="134">
        <v>0</v>
      </c>
      <c r="O44" s="134">
        <v>0</v>
      </c>
      <c r="P44" s="85">
        <v>52.89</v>
      </c>
      <c r="Q44" s="85">
        <v>0</v>
      </c>
      <c r="R44" s="85">
        <v>1522.06</v>
      </c>
      <c r="S44" s="134">
        <v>0</v>
      </c>
      <c r="T44" s="48"/>
    </row>
    <row r="45" spans="1:21" ht="47.25" x14ac:dyDescent="0.2">
      <c r="A45" s="315"/>
      <c r="B45" s="315"/>
      <c r="C45" s="8" t="s">
        <v>277</v>
      </c>
      <c r="D45" s="6" t="s">
        <v>459</v>
      </c>
      <c r="E45" s="6" t="s">
        <v>195</v>
      </c>
      <c r="F45" s="4" t="s">
        <v>653</v>
      </c>
      <c r="G45" s="6" t="s">
        <v>197</v>
      </c>
      <c r="H45" s="134">
        <v>0</v>
      </c>
      <c r="I45" s="134">
        <v>0</v>
      </c>
      <c r="J45" s="134">
        <v>0</v>
      </c>
      <c r="K45" s="134">
        <v>0</v>
      </c>
      <c r="L45" s="134">
        <v>0</v>
      </c>
      <c r="M45" s="134">
        <v>0</v>
      </c>
      <c r="N45" s="134">
        <v>0</v>
      </c>
      <c r="O45" s="134">
        <v>0</v>
      </c>
      <c r="P45" s="85">
        <v>52.89</v>
      </c>
      <c r="Q45" s="85">
        <v>0</v>
      </c>
      <c r="R45" s="85">
        <v>1522.06</v>
      </c>
      <c r="S45" s="134">
        <v>0</v>
      </c>
      <c r="T45" s="48"/>
    </row>
    <row r="46" spans="1:21" ht="31.5" x14ac:dyDescent="0.2">
      <c r="A46" s="315" t="s">
        <v>115</v>
      </c>
      <c r="B46" s="315" t="s">
        <v>458</v>
      </c>
      <c r="C46" s="8" t="s">
        <v>137</v>
      </c>
      <c r="D46" s="6" t="s">
        <v>114</v>
      </c>
      <c r="E46" s="6" t="s">
        <v>195</v>
      </c>
      <c r="F46" s="6" t="s">
        <v>204</v>
      </c>
      <c r="G46" s="6" t="s">
        <v>205</v>
      </c>
      <c r="H46" s="134">
        <f t="shared" ref="H46:H47" si="9">H50</f>
        <v>400</v>
      </c>
      <c r="I46" s="134">
        <v>400</v>
      </c>
      <c r="J46" s="134">
        <v>0</v>
      </c>
      <c r="K46" s="134">
        <v>0</v>
      </c>
      <c r="L46" s="134">
        <v>0</v>
      </c>
      <c r="M46" s="134">
        <v>0</v>
      </c>
      <c r="N46" s="134">
        <v>0</v>
      </c>
      <c r="O46" s="134">
        <v>0</v>
      </c>
      <c r="P46" s="85">
        <v>0</v>
      </c>
      <c r="Q46" s="85">
        <v>0</v>
      </c>
      <c r="R46" s="85">
        <v>0</v>
      </c>
      <c r="S46" s="134">
        <v>0</v>
      </c>
      <c r="T46" s="48"/>
    </row>
    <row r="47" spans="1:21" ht="63" x14ac:dyDescent="0.2">
      <c r="A47" s="315"/>
      <c r="B47" s="315"/>
      <c r="C47" s="8" t="s">
        <v>164</v>
      </c>
      <c r="D47" s="6" t="s">
        <v>114</v>
      </c>
      <c r="E47" s="6" t="s">
        <v>195</v>
      </c>
      <c r="F47" s="6" t="s">
        <v>204</v>
      </c>
      <c r="G47" s="6" t="s">
        <v>205</v>
      </c>
      <c r="H47" s="134">
        <f t="shared" si="9"/>
        <v>400</v>
      </c>
      <c r="I47" s="134">
        <v>400</v>
      </c>
      <c r="J47" s="134">
        <v>0</v>
      </c>
      <c r="K47" s="134">
        <v>0</v>
      </c>
      <c r="L47" s="134">
        <v>0</v>
      </c>
      <c r="M47" s="134">
        <v>0</v>
      </c>
      <c r="N47" s="134">
        <v>0</v>
      </c>
      <c r="O47" s="134">
        <v>0</v>
      </c>
      <c r="P47" s="85">
        <v>0</v>
      </c>
      <c r="Q47" s="85">
        <v>0</v>
      </c>
      <c r="R47" s="85">
        <v>0</v>
      </c>
      <c r="S47" s="134">
        <v>0</v>
      </c>
      <c r="T47" s="48"/>
    </row>
    <row r="48" spans="1:21" ht="31.5" x14ac:dyDescent="0.2">
      <c r="A48" s="316"/>
      <c r="B48" s="316"/>
      <c r="C48" s="8" t="s">
        <v>137</v>
      </c>
      <c r="D48" s="6" t="s">
        <v>459</v>
      </c>
      <c r="E48" s="6" t="s">
        <v>195</v>
      </c>
      <c r="F48" s="4" t="s">
        <v>654</v>
      </c>
      <c r="G48" s="6" t="s">
        <v>205</v>
      </c>
      <c r="H48" s="134">
        <v>0</v>
      </c>
      <c r="I48" s="134">
        <v>0</v>
      </c>
      <c r="J48" s="134">
        <v>0</v>
      </c>
      <c r="K48" s="134">
        <v>0</v>
      </c>
      <c r="L48" s="134">
        <v>0</v>
      </c>
      <c r="M48" s="134">
        <v>0</v>
      </c>
      <c r="N48" s="134">
        <v>367</v>
      </c>
      <c r="O48" s="134">
        <v>367</v>
      </c>
      <c r="P48" s="85">
        <v>400</v>
      </c>
      <c r="Q48" s="85">
        <v>400</v>
      </c>
      <c r="R48" s="85">
        <v>400</v>
      </c>
      <c r="S48" s="134">
        <v>0</v>
      </c>
      <c r="T48" s="48"/>
    </row>
    <row r="49" spans="1:20" ht="47.25" x14ac:dyDescent="0.2">
      <c r="A49" s="316"/>
      <c r="B49" s="316"/>
      <c r="C49" s="8" t="s">
        <v>277</v>
      </c>
      <c r="D49" s="6" t="s">
        <v>459</v>
      </c>
      <c r="E49" s="6" t="s">
        <v>195</v>
      </c>
      <c r="F49" s="4" t="s">
        <v>654</v>
      </c>
      <c r="G49" s="6" t="s">
        <v>205</v>
      </c>
      <c r="H49" s="134">
        <v>0</v>
      </c>
      <c r="I49" s="134">
        <v>0</v>
      </c>
      <c r="J49" s="134">
        <v>0</v>
      </c>
      <c r="K49" s="134">
        <v>0</v>
      </c>
      <c r="L49" s="134">
        <v>0</v>
      </c>
      <c r="M49" s="134">
        <v>0</v>
      </c>
      <c r="N49" s="134">
        <v>367</v>
      </c>
      <c r="O49" s="134">
        <v>367</v>
      </c>
      <c r="P49" s="85">
        <v>400</v>
      </c>
      <c r="Q49" s="85">
        <v>400</v>
      </c>
      <c r="R49" s="85">
        <v>400</v>
      </c>
      <c r="S49" s="134">
        <v>0</v>
      </c>
      <c r="T49" s="48"/>
    </row>
    <row r="50" spans="1:20" ht="31.5" x14ac:dyDescent="0.2">
      <c r="A50" s="315" t="s">
        <v>206</v>
      </c>
      <c r="B50" s="315" t="s">
        <v>207</v>
      </c>
      <c r="C50" s="8" t="s">
        <v>137</v>
      </c>
      <c r="D50" s="6" t="s">
        <v>114</v>
      </c>
      <c r="E50" s="6" t="s">
        <v>195</v>
      </c>
      <c r="F50" s="6" t="s">
        <v>204</v>
      </c>
      <c r="G50" s="6" t="s">
        <v>205</v>
      </c>
      <c r="H50" s="134">
        <v>400</v>
      </c>
      <c r="I50" s="134">
        <v>400</v>
      </c>
      <c r="J50" s="134">
        <v>0</v>
      </c>
      <c r="K50" s="134">
        <v>0</v>
      </c>
      <c r="L50" s="134">
        <v>0</v>
      </c>
      <c r="M50" s="134">
        <v>0</v>
      </c>
      <c r="N50" s="134">
        <v>0</v>
      </c>
      <c r="O50" s="134">
        <v>0</v>
      </c>
      <c r="P50" s="85">
        <v>0</v>
      </c>
      <c r="Q50" s="85">
        <v>0</v>
      </c>
      <c r="R50" s="85">
        <v>0</v>
      </c>
      <c r="S50" s="134">
        <v>0</v>
      </c>
      <c r="T50" s="48"/>
    </row>
    <row r="51" spans="1:20" ht="63" x14ac:dyDescent="0.2">
      <c r="A51" s="315"/>
      <c r="B51" s="315"/>
      <c r="C51" s="8" t="s">
        <v>164</v>
      </c>
      <c r="D51" s="6" t="s">
        <v>114</v>
      </c>
      <c r="E51" s="6" t="s">
        <v>195</v>
      </c>
      <c r="F51" s="6" t="s">
        <v>204</v>
      </c>
      <c r="G51" s="6" t="s">
        <v>205</v>
      </c>
      <c r="H51" s="134">
        <v>400</v>
      </c>
      <c r="I51" s="134">
        <v>400</v>
      </c>
      <c r="J51" s="134">
        <v>0</v>
      </c>
      <c r="K51" s="134">
        <v>0</v>
      </c>
      <c r="L51" s="134">
        <v>0</v>
      </c>
      <c r="M51" s="134">
        <v>0</v>
      </c>
      <c r="N51" s="134">
        <v>0</v>
      </c>
      <c r="O51" s="134">
        <v>0</v>
      </c>
      <c r="P51" s="85">
        <v>0</v>
      </c>
      <c r="Q51" s="85">
        <v>0</v>
      </c>
      <c r="R51" s="85">
        <v>0</v>
      </c>
      <c r="S51" s="134">
        <v>0</v>
      </c>
      <c r="T51" s="48"/>
    </row>
    <row r="52" spans="1:20" ht="31.5" x14ac:dyDescent="0.2">
      <c r="A52" s="316"/>
      <c r="B52" s="316"/>
      <c r="C52" s="8" t="s">
        <v>137</v>
      </c>
      <c r="D52" s="6" t="s">
        <v>459</v>
      </c>
      <c r="E52" s="6" t="s">
        <v>195</v>
      </c>
      <c r="F52" s="4" t="s">
        <v>654</v>
      </c>
      <c r="G52" s="6" t="s">
        <v>205</v>
      </c>
      <c r="H52" s="134">
        <v>0</v>
      </c>
      <c r="I52" s="134">
        <v>0</v>
      </c>
      <c r="J52" s="134">
        <v>0</v>
      </c>
      <c r="K52" s="134">
        <v>0</v>
      </c>
      <c r="L52" s="134">
        <v>0</v>
      </c>
      <c r="M52" s="134">
        <v>0</v>
      </c>
      <c r="N52" s="134">
        <v>367</v>
      </c>
      <c r="O52" s="134">
        <v>367</v>
      </c>
      <c r="P52" s="85">
        <v>400</v>
      </c>
      <c r="Q52" s="85">
        <v>400</v>
      </c>
      <c r="R52" s="85">
        <v>400</v>
      </c>
      <c r="S52" s="134">
        <v>0</v>
      </c>
      <c r="T52" s="48"/>
    </row>
    <row r="53" spans="1:20" ht="47.25" x14ac:dyDescent="0.2">
      <c r="A53" s="316"/>
      <c r="B53" s="316"/>
      <c r="C53" s="8" t="s">
        <v>277</v>
      </c>
      <c r="D53" s="6" t="s">
        <v>459</v>
      </c>
      <c r="E53" s="6" t="s">
        <v>195</v>
      </c>
      <c r="F53" s="4" t="s">
        <v>654</v>
      </c>
      <c r="G53" s="6" t="s">
        <v>205</v>
      </c>
      <c r="H53" s="134">
        <v>0</v>
      </c>
      <c r="I53" s="134">
        <v>0</v>
      </c>
      <c r="J53" s="134">
        <v>0</v>
      </c>
      <c r="K53" s="134">
        <v>0</v>
      </c>
      <c r="L53" s="134">
        <v>0</v>
      </c>
      <c r="M53" s="134">
        <v>0</v>
      </c>
      <c r="N53" s="134">
        <v>367</v>
      </c>
      <c r="O53" s="134">
        <v>367</v>
      </c>
      <c r="P53" s="85">
        <v>400</v>
      </c>
      <c r="Q53" s="85">
        <v>400</v>
      </c>
      <c r="R53" s="85">
        <v>400</v>
      </c>
      <c r="S53" s="134">
        <v>0</v>
      </c>
      <c r="T53" s="48"/>
    </row>
    <row r="54" spans="1:20" ht="31.5" x14ac:dyDescent="0.2">
      <c r="A54" s="315" t="s">
        <v>655</v>
      </c>
      <c r="B54" s="315" t="s">
        <v>656</v>
      </c>
      <c r="C54" s="8" t="s">
        <v>137</v>
      </c>
      <c r="D54" s="6" t="s">
        <v>459</v>
      </c>
      <c r="E54" s="6" t="s">
        <v>195</v>
      </c>
      <c r="F54" s="4" t="s">
        <v>657</v>
      </c>
      <c r="G54" s="6" t="s">
        <v>145</v>
      </c>
      <c r="H54" s="134">
        <v>0</v>
      </c>
      <c r="I54" s="134">
        <v>0</v>
      </c>
      <c r="J54" s="134">
        <v>262.17</v>
      </c>
      <c r="K54" s="134">
        <v>262.17</v>
      </c>
      <c r="L54" s="134">
        <v>262.17</v>
      </c>
      <c r="M54" s="134">
        <v>262.17</v>
      </c>
      <c r="N54" s="134">
        <v>262.17</v>
      </c>
      <c r="O54" s="134">
        <v>262.17</v>
      </c>
      <c r="P54" s="85">
        <v>262.17</v>
      </c>
      <c r="Q54" s="85">
        <v>262.17</v>
      </c>
      <c r="R54" s="85">
        <v>0</v>
      </c>
      <c r="S54" s="134">
        <v>0</v>
      </c>
      <c r="T54" s="48"/>
    </row>
    <row r="55" spans="1:20" ht="47.25" x14ac:dyDescent="0.2">
      <c r="A55" s="316"/>
      <c r="B55" s="316"/>
      <c r="C55" s="8" t="s">
        <v>277</v>
      </c>
      <c r="D55" s="6" t="s">
        <v>459</v>
      </c>
      <c r="E55" s="6" t="s">
        <v>195</v>
      </c>
      <c r="F55" s="4" t="s">
        <v>657</v>
      </c>
      <c r="G55" s="6" t="s">
        <v>145</v>
      </c>
      <c r="H55" s="134">
        <v>0</v>
      </c>
      <c r="I55" s="134">
        <v>0</v>
      </c>
      <c r="J55" s="134">
        <v>262.17</v>
      </c>
      <c r="K55" s="134">
        <v>262.17</v>
      </c>
      <c r="L55" s="134">
        <v>262.17</v>
      </c>
      <c r="M55" s="134">
        <v>262.17</v>
      </c>
      <c r="N55" s="134">
        <v>262.17</v>
      </c>
      <c r="O55" s="134">
        <v>262.17</v>
      </c>
      <c r="P55" s="85">
        <v>262.17</v>
      </c>
      <c r="Q55" s="85">
        <v>262.17</v>
      </c>
      <c r="R55" s="85">
        <v>0</v>
      </c>
      <c r="S55" s="134">
        <v>0</v>
      </c>
      <c r="T55" s="48"/>
    </row>
  </sheetData>
  <mergeCells count="57">
    <mergeCell ref="A50:A53"/>
    <mergeCell ref="B50:B53"/>
    <mergeCell ref="A54:A55"/>
    <mergeCell ref="B54:B55"/>
    <mergeCell ref="T16:T17"/>
    <mergeCell ref="A22:A23"/>
    <mergeCell ref="B22:B23"/>
    <mergeCell ref="A32:A33"/>
    <mergeCell ref="A34:A35"/>
    <mergeCell ref="A30:A31"/>
    <mergeCell ref="B30:B31"/>
    <mergeCell ref="B38:B39"/>
    <mergeCell ref="A38:A41"/>
    <mergeCell ref="B40:B41"/>
    <mergeCell ref="A42:A43"/>
    <mergeCell ref="B42:B43"/>
    <mergeCell ref="A28:A29"/>
    <mergeCell ref="B28:B29"/>
    <mergeCell ref="A1:T1"/>
    <mergeCell ref="A2:A5"/>
    <mergeCell ref="B2:B5"/>
    <mergeCell ref="C2:C5"/>
    <mergeCell ref="D2:G2"/>
    <mergeCell ref="H2:R2"/>
    <mergeCell ref="T2:T5"/>
    <mergeCell ref="D3:D5"/>
    <mergeCell ref="E3:E5"/>
    <mergeCell ref="F3:F5"/>
    <mergeCell ref="G3:G5"/>
    <mergeCell ref="H3:I4"/>
    <mergeCell ref="J3:Q3"/>
    <mergeCell ref="S3:S4"/>
    <mergeCell ref="A44:A45"/>
    <mergeCell ref="B44:B45"/>
    <mergeCell ref="A46:A49"/>
    <mergeCell ref="B46:B49"/>
    <mergeCell ref="A16:A19"/>
    <mergeCell ref="B16:B19"/>
    <mergeCell ref="A36:A37"/>
    <mergeCell ref="B36:B37"/>
    <mergeCell ref="A20:A21"/>
    <mergeCell ref="B20:B21"/>
    <mergeCell ref="A24:A25"/>
    <mergeCell ref="B24:B25"/>
    <mergeCell ref="B32:B33"/>
    <mergeCell ref="B34:B35"/>
    <mergeCell ref="A26:A27"/>
    <mergeCell ref="B26:B27"/>
    <mergeCell ref="R3:R4"/>
    <mergeCell ref="L4:M4"/>
    <mergeCell ref="A6:A10"/>
    <mergeCell ref="B6:B10"/>
    <mergeCell ref="A11:A13"/>
    <mergeCell ref="B11:B13"/>
    <mergeCell ref="J4:K4"/>
    <mergeCell ref="N4:O4"/>
    <mergeCell ref="P4:Q4"/>
  </mergeCells>
  <pageMargins left="0.59055118110236227" right="0.59055118110236227" top="0.59055118110236227" bottom="0.59055118110236227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26</vt:i4>
      </vt:variant>
    </vt:vector>
  </HeadingPairs>
  <TitlesOfParts>
    <vt:vector size="43" baseType="lpstr">
      <vt:lpstr>УСЗН</vt:lpstr>
      <vt:lpstr>Культура</vt:lpstr>
      <vt:lpstr>Физкультура</vt:lpstr>
      <vt:lpstr>Образование</vt:lpstr>
      <vt:lpstr>Молодежь</vt:lpstr>
      <vt:lpstr>ЗиГ</vt:lpstr>
      <vt:lpstr>КУМИ</vt:lpstr>
      <vt:lpstr>Финансовое урпавление</vt:lpstr>
      <vt:lpstr>Благоустройство</vt:lpstr>
      <vt:lpstr>Жизнедеятельность</vt:lpstr>
      <vt:lpstr>Реформирование</vt:lpstr>
      <vt:lpstr>Транспорт</vt:lpstr>
      <vt:lpstr>Архив</vt:lpstr>
      <vt:lpstr>предпринимательство</vt:lpstr>
      <vt:lpstr>информационное общество</vt:lpstr>
      <vt:lpstr>Обеспечение жильем</vt:lpstr>
      <vt:lpstr>Лист1</vt:lpstr>
      <vt:lpstr>Благоустройство!Заголовки_для_печати</vt:lpstr>
      <vt:lpstr>Жизнедеятельность!Заголовки_для_печати</vt:lpstr>
      <vt:lpstr>КУМИ!Заголовки_для_печати</vt:lpstr>
      <vt:lpstr>Молодежь!Заголовки_для_печати</vt:lpstr>
      <vt:lpstr>'Обеспечение жильем'!Заголовки_для_печати</vt:lpstr>
      <vt:lpstr>Образование!Заголовки_для_печати</vt:lpstr>
      <vt:lpstr>предпринимательство!Заголовки_для_печати</vt:lpstr>
      <vt:lpstr>Реформирование!Заголовки_для_печати</vt:lpstr>
      <vt:lpstr>Транспорт!Заголовки_для_печати</vt:lpstr>
      <vt:lpstr>УСЗН!Заголовки_для_печати</vt:lpstr>
      <vt:lpstr>Физкультура!Заголовки_для_печати</vt:lpstr>
      <vt:lpstr>Благоустройство!Область_печати</vt:lpstr>
      <vt:lpstr>Жизнедеятельность!Область_печати</vt:lpstr>
      <vt:lpstr>ЗиГ!Область_печати</vt:lpstr>
      <vt:lpstr>'информационное общество'!Область_печати</vt:lpstr>
      <vt:lpstr>Культура!Область_печати</vt:lpstr>
      <vt:lpstr>КУМИ!Область_печати</vt:lpstr>
      <vt:lpstr>Молодежь!Область_печати</vt:lpstr>
      <vt:lpstr>'Обеспечение жильем'!Область_печати</vt:lpstr>
      <vt:lpstr>Образование!Область_печати</vt:lpstr>
      <vt:lpstr>предпринимательство!Область_печати</vt:lpstr>
      <vt:lpstr>Реформирование!Область_печати</vt:lpstr>
      <vt:lpstr>Транспорт!Область_печати</vt:lpstr>
      <vt:lpstr>УСЗН!Область_печати</vt:lpstr>
      <vt:lpstr>Физкультура!Область_печати</vt:lpstr>
      <vt:lpstr>'Финансовое урпавление'!Область_печати</vt:lpstr>
    </vt:vector>
  </TitlesOfParts>
  <Company>Соцзащита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ляшкова</dc:creator>
  <cp:lastModifiedBy>Mz1</cp:lastModifiedBy>
  <cp:lastPrinted>2017-03-29T07:41:09Z</cp:lastPrinted>
  <dcterms:created xsi:type="dcterms:W3CDTF">2014-02-10T06:01:19Z</dcterms:created>
  <dcterms:modified xsi:type="dcterms:W3CDTF">2017-03-29T07:44:34Z</dcterms:modified>
</cp:coreProperties>
</file>